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728" yWindow="32760" windowWidth="19560" windowHeight="7632" activeTab="0"/>
  </bookViews>
  <sheets>
    <sheet name="Intereses" sheetId="1" r:id="rId1"/>
  </sheets>
  <definedNames>
    <definedName name="_xlnm._FilterDatabase" localSheetId="0" hidden="1">'Intereses'!$A$7:$F$188</definedName>
  </definedNames>
  <calcPr fullCalcOnLoad="1"/>
</workbook>
</file>

<file path=xl/sharedStrings.xml><?xml version="1.0" encoding="utf-8"?>
<sst xmlns="http://schemas.openxmlformats.org/spreadsheetml/2006/main" count="219" uniqueCount="28">
  <si>
    <t>VENCIMIENTO</t>
  </si>
  <si>
    <t>FECHA PAGO DEUDA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</si>
  <si>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</si>
  <si>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</si>
  <si>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</si>
  <si>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</si>
  <si>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</si>
  <si>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</si>
  <si>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</si>
  <si>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</si>
  <si>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</si>
  <si>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</si>
  <si>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</si>
  <si>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</si>
  <si>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Agosto </t>
  </si>
  <si>
    <t>MES</t>
  </si>
  <si>
    <t>ÚLTIMO DÍA MES</t>
  </si>
  <si>
    <t>AÑO</t>
  </si>
  <si>
    <t>TASA</t>
  </si>
  <si>
    <t>INTERESES</t>
  </si>
  <si>
    <t>DÍAS</t>
  </si>
  <si>
    <t>LIQUIDADOR INTERESES MORATORIOS OBLIGACIONES TRIBUTARIAS</t>
  </si>
  <si>
    <t>VR IMPUESTO</t>
  </si>
  <si>
    <t>DÍAS MORA</t>
  </si>
  <si>
    <t>TOTAL INTERESES DE MORA</t>
  </si>
  <si>
    <t>TOTAL IMPUESTOS CON INTERESES</t>
  </si>
  <si>
    <t>*</t>
  </si>
  <si>
    <t>* se recomienda aumentar 3 mil pesos en los intereses para evitar inconsistencias con el cálculo de la DIAN</t>
  </si>
</sst>
</file>

<file path=xl/styles.xml><?xml version="1.0" encoding="utf-8"?>
<styleSheet xmlns="http://schemas.openxmlformats.org/spreadsheetml/2006/main">
  <numFmts count="2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dd\-mmm\-yyyy"/>
    <numFmt numFmtId="173" formatCode="_ &quot;$&quot;\ * #,##0_ ;_ &quot;$&quot;\ * \-#,##0_ ;_ &quot;$&quot;\ * &quot;-&quot;??_ ;_ @_ "/>
    <numFmt numFmtId="174" formatCode="_ * #,##0_ ;_ * \-#,##0_ ;_ * &quot;-&quot;??_ ;_ @_ "/>
    <numFmt numFmtId="175" formatCode="[$-240A]dddd\,\ d\ &quot;de&quot;\ mmmm\ &quot;de&quot;\ yyyy"/>
    <numFmt numFmtId="176" formatCode="dd/mm/yyyy;@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</numFmts>
  <fonts count="54">
    <font>
      <sz val="10"/>
      <name val="Arial"/>
      <family val="2"/>
    </font>
    <font>
      <sz val="12"/>
      <color indexed="8"/>
      <name val="Calibri"/>
      <family val="2"/>
    </font>
    <font>
      <sz val="8"/>
      <name val="Arial"/>
      <family val="2"/>
    </font>
    <font>
      <sz val="12"/>
      <name val="Arial"/>
      <family val="2"/>
    </font>
    <font>
      <b/>
      <sz val="10"/>
      <name val="Angsana New"/>
      <family val="1"/>
    </font>
    <font>
      <b/>
      <sz val="12"/>
      <name val="Angsana New"/>
      <family val="1"/>
    </font>
    <font>
      <sz val="10"/>
      <name val="Angsana New"/>
      <family val="1"/>
    </font>
    <font>
      <sz val="12"/>
      <name val="Angsana New"/>
      <family val="1"/>
    </font>
    <font>
      <b/>
      <sz val="14"/>
      <name val="Angsana New"/>
      <family val="1"/>
    </font>
    <font>
      <sz val="7"/>
      <name val="Arial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36"/>
      <name val="Arial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2"/>
      <color indexed="8"/>
      <name val="Calibri"/>
      <family val="2"/>
    </font>
    <font>
      <b/>
      <sz val="10"/>
      <color indexed="10"/>
      <name val="Angsana New"/>
      <family val="1"/>
    </font>
    <font>
      <b/>
      <sz val="16"/>
      <color indexed="10"/>
      <name val="Angsana New"/>
      <family val="1"/>
    </font>
    <font>
      <b/>
      <sz val="11"/>
      <color indexed="10"/>
      <name val="Angsana New"/>
      <family val="1"/>
    </font>
    <font>
      <sz val="8"/>
      <name val="Segoe UI"/>
      <family val="2"/>
    </font>
    <font>
      <sz val="12"/>
      <color theme="1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2"/>
      <color rgb="FF9C0006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  <font>
      <b/>
      <sz val="10"/>
      <color rgb="FFFF0000"/>
      <name val="Angsana New"/>
      <family val="1"/>
    </font>
    <font>
      <b/>
      <sz val="16"/>
      <color rgb="FFFF0000"/>
      <name val="Angsana New"/>
      <family val="1"/>
    </font>
    <font>
      <b/>
      <sz val="11"/>
      <color rgb="FFFF0000"/>
      <name val="Angsana New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38" fillId="0" borderId="8" applyNumberFormat="0" applyFill="0" applyAlignment="0" applyProtection="0"/>
    <xf numFmtId="0" fontId="50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0" fillId="0" borderId="0" xfId="0" applyFont="1" applyFill="1" applyAlignment="1">
      <alignment/>
    </xf>
    <xf numFmtId="174" fontId="0" fillId="0" borderId="0" xfId="0" applyNumberFormat="1" applyFont="1" applyFill="1" applyAlignment="1">
      <alignment/>
    </xf>
    <xf numFmtId="43" fontId="0" fillId="0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Border="1" applyAlignment="1">
      <alignment/>
    </xf>
    <xf numFmtId="0" fontId="5" fillId="0" borderId="10" xfId="0" applyFont="1" applyFill="1" applyBorder="1" applyAlignment="1" applyProtection="1">
      <alignment/>
      <protection hidden="1"/>
    </xf>
    <xf numFmtId="172" fontId="5" fillId="0" borderId="10" xfId="0" applyNumberFormat="1" applyFont="1" applyFill="1" applyBorder="1" applyAlignment="1" applyProtection="1">
      <alignment/>
      <protection hidden="1"/>
    </xf>
    <xf numFmtId="10" fontId="5" fillId="0" borderId="10" xfId="55" applyNumberFormat="1" applyFont="1" applyFill="1" applyBorder="1" applyAlignment="1" applyProtection="1">
      <alignment horizontal="center"/>
      <protection hidden="1"/>
    </xf>
    <xf numFmtId="174" fontId="5" fillId="0" borderId="10" xfId="49" applyNumberFormat="1" applyFont="1" applyFill="1" applyBorder="1" applyAlignment="1" applyProtection="1">
      <alignment/>
      <protection hidden="1"/>
    </xf>
    <xf numFmtId="173" fontId="5" fillId="0" borderId="11" xfId="0" applyNumberFormat="1" applyFont="1" applyFill="1" applyBorder="1" applyAlignment="1" applyProtection="1">
      <alignment/>
      <protection hidden="1"/>
    </xf>
    <xf numFmtId="0" fontId="5" fillId="0" borderId="12" xfId="0" applyFont="1" applyFill="1" applyBorder="1" applyAlignment="1" applyProtection="1">
      <alignment/>
      <protection hidden="1"/>
    </xf>
    <xf numFmtId="172" fontId="5" fillId="0" borderId="12" xfId="0" applyNumberFormat="1" applyFont="1" applyFill="1" applyBorder="1" applyAlignment="1" applyProtection="1">
      <alignment/>
      <protection hidden="1"/>
    </xf>
    <xf numFmtId="10" fontId="5" fillId="0" borderId="12" xfId="55" applyNumberFormat="1" applyFont="1" applyFill="1" applyBorder="1" applyAlignment="1" applyProtection="1">
      <alignment horizontal="center"/>
      <protection hidden="1"/>
    </xf>
    <xf numFmtId="174" fontId="5" fillId="0" borderId="12" xfId="49" applyNumberFormat="1" applyFont="1" applyFill="1" applyBorder="1" applyAlignment="1" applyProtection="1">
      <alignment/>
      <protection hidden="1"/>
    </xf>
    <xf numFmtId="173" fontId="5" fillId="0" borderId="13" xfId="0" applyNumberFormat="1" applyFont="1" applyFill="1" applyBorder="1" applyAlignment="1" applyProtection="1">
      <alignment/>
      <protection hidden="1"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51" fillId="0" borderId="0" xfId="0" applyFont="1" applyFill="1" applyAlignment="1" applyProtection="1">
      <alignment/>
      <protection hidden="1"/>
    </xf>
    <xf numFmtId="172" fontId="51" fillId="0" borderId="0" xfId="0" applyNumberFormat="1" applyFont="1" applyFill="1" applyAlignment="1" applyProtection="1">
      <alignment/>
      <protection hidden="1"/>
    </xf>
    <xf numFmtId="0" fontId="6" fillId="0" borderId="0" xfId="0" applyFont="1" applyFill="1" applyAlignment="1">
      <alignment/>
    </xf>
    <xf numFmtId="0" fontId="8" fillId="33" borderId="0" xfId="0" applyFont="1" applyFill="1" applyAlignment="1">
      <alignment horizontal="center"/>
    </xf>
    <xf numFmtId="173" fontId="52" fillId="0" borderId="12" xfId="51" applyNumberFormat="1" applyFont="1" applyFill="1" applyBorder="1" applyAlignment="1" applyProtection="1">
      <alignment/>
      <protection hidden="1" locked="0"/>
    </xf>
    <xf numFmtId="172" fontId="52" fillId="0" borderId="12" xfId="0" applyNumberFormat="1" applyFont="1" applyFill="1" applyBorder="1" applyAlignment="1" applyProtection="1">
      <alignment horizontal="right"/>
      <protection hidden="1" locked="0"/>
    </xf>
    <xf numFmtId="174" fontId="52" fillId="0" borderId="12" xfId="49" applyNumberFormat="1" applyFont="1" applyFill="1" applyBorder="1" applyAlignment="1" applyProtection="1">
      <alignment/>
      <protection hidden="1"/>
    </xf>
    <xf numFmtId="0" fontId="7" fillId="33" borderId="12" xfId="0" applyFont="1" applyFill="1" applyBorder="1" applyAlignment="1">
      <alignment/>
    </xf>
    <xf numFmtId="0" fontId="5" fillId="0" borderId="14" xfId="0" applyFont="1" applyFill="1" applyBorder="1" applyAlignment="1" applyProtection="1">
      <alignment/>
      <protection hidden="1"/>
    </xf>
    <xf numFmtId="172" fontId="5" fillId="0" borderId="14" xfId="0" applyNumberFormat="1" applyFont="1" applyFill="1" applyBorder="1" applyAlignment="1" applyProtection="1">
      <alignment/>
      <protection hidden="1"/>
    </xf>
    <xf numFmtId="10" fontId="5" fillId="0" borderId="14" xfId="55" applyNumberFormat="1" applyFont="1" applyFill="1" applyBorder="1" applyAlignment="1" applyProtection="1">
      <alignment horizontal="center"/>
      <protection hidden="1"/>
    </xf>
    <xf numFmtId="174" fontId="5" fillId="0" borderId="14" xfId="49" applyNumberFormat="1" applyFont="1" applyFill="1" applyBorder="1" applyAlignment="1" applyProtection="1">
      <alignment/>
      <protection hidden="1"/>
    </xf>
    <xf numFmtId="173" fontId="5" fillId="0" borderId="15" xfId="0" applyNumberFormat="1" applyFont="1" applyFill="1" applyBorder="1" applyAlignment="1" applyProtection="1">
      <alignment/>
      <protection hidden="1"/>
    </xf>
    <xf numFmtId="0" fontId="8" fillId="0" borderId="16" xfId="0" applyFont="1" applyFill="1" applyBorder="1" applyAlignment="1" applyProtection="1">
      <alignment vertical="center"/>
      <protection hidden="1"/>
    </xf>
    <xf numFmtId="0" fontId="8" fillId="0" borderId="17" xfId="0" applyFont="1" applyFill="1" applyBorder="1" applyAlignment="1" applyProtection="1">
      <alignment vertical="center"/>
      <protection hidden="1"/>
    </xf>
    <xf numFmtId="0" fontId="53" fillId="0" borderId="18" xfId="0" applyFont="1" applyFill="1" applyBorder="1" applyAlignment="1" applyProtection="1">
      <alignment horizontal="center"/>
      <protection hidden="1"/>
    </xf>
    <xf numFmtId="0" fontId="53" fillId="0" borderId="19" xfId="0" applyFont="1" applyFill="1" applyBorder="1" applyAlignment="1" applyProtection="1">
      <alignment horizontal="center"/>
      <protection hidden="1"/>
    </xf>
    <xf numFmtId="0" fontId="53" fillId="0" borderId="20" xfId="0" applyFont="1" applyFill="1" applyBorder="1" applyAlignment="1" applyProtection="1">
      <alignment horizontal="center"/>
      <protection hidden="1"/>
    </xf>
    <xf numFmtId="0" fontId="8" fillId="0" borderId="21" xfId="0" applyFont="1" applyFill="1" applyBorder="1" applyAlignment="1" applyProtection="1">
      <alignment vertical="center"/>
      <protection hidden="1"/>
    </xf>
    <xf numFmtId="173" fontId="52" fillId="0" borderId="12" xfId="51" applyNumberFormat="1" applyFont="1" applyFill="1" applyBorder="1" applyAlignment="1" applyProtection="1">
      <alignment/>
      <protection hidden="1"/>
    </xf>
    <xf numFmtId="0" fontId="8" fillId="33" borderId="0" xfId="0" applyFont="1" applyFill="1" applyAlignment="1">
      <alignment/>
    </xf>
    <xf numFmtId="0" fontId="8" fillId="33" borderId="0" xfId="0" applyFont="1" applyFill="1" applyAlignment="1">
      <alignment horizontal="left"/>
    </xf>
    <xf numFmtId="174" fontId="5" fillId="0" borderId="22" xfId="49" applyNumberFormat="1" applyFont="1" applyFill="1" applyBorder="1" applyAlignment="1" applyProtection="1">
      <alignment/>
      <protection hidden="1"/>
    </xf>
    <xf numFmtId="0" fontId="7" fillId="33" borderId="12" xfId="0" applyFont="1" applyFill="1" applyBorder="1" applyAlignment="1">
      <alignment/>
    </xf>
    <xf numFmtId="0" fontId="8" fillId="33" borderId="0" xfId="0" applyFont="1" applyFill="1" applyAlignment="1">
      <alignment horizontal="center"/>
    </xf>
    <xf numFmtId="0" fontId="9" fillId="33" borderId="23" xfId="0" applyFont="1" applyFill="1" applyBorder="1" applyAlignment="1">
      <alignment horizont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133350</xdr:colOff>
      <xdr:row>1</xdr:row>
      <xdr:rowOff>123825</xdr:rowOff>
    </xdr:from>
    <xdr:to>
      <xdr:col>2</xdr:col>
      <xdr:colOff>876300</xdr:colOff>
      <xdr:row>3</xdr:row>
      <xdr:rowOff>57150</xdr:rowOff>
    </xdr:to>
    <xdr:pic>
      <xdr:nvPicPr>
        <xdr:cNvPr id="1" name="1 Imagen" descr="logo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381000"/>
          <a:ext cx="7429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209550</xdr:colOff>
      <xdr:row>3</xdr:row>
      <xdr:rowOff>85725</xdr:rowOff>
    </xdr:from>
    <xdr:to>
      <xdr:col>2</xdr:col>
      <xdr:colOff>828675</xdr:colOff>
      <xdr:row>5</xdr:row>
      <xdr:rowOff>57150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14575" y="933450"/>
          <a:ext cx="6191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1"/>
  <sheetViews>
    <sheetView tabSelected="1" zoomScale="110" zoomScaleNormal="110" zoomScalePageLayoutView="115" workbookViewId="0" topLeftCell="A1">
      <pane xSplit="1" ySplit="7" topLeftCell="B201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5" sqref="B5"/>
    </sheetView>
  </sheetViews>
  <sheetFormatPr defaultColWidth="10.7109375" defaultRowHeight="12.75"/>
  <cols>
    <col min="1" max="1" width="16.7109375" style="7" bestFit="1" customWidth="1"/>
    <col min="2" max="2" width="14.8515625" style="8" customWidth="1"/>
    <col min="3" max="3" width="14.00390625" style="8" bestFit="1" customWidth="1"/>
    <col min="4" max="4" width="5.8515625" style="8" bestFit="1" customWidth="1"/>
    <col min="5" max="5" width="10.421875" style="8" customWidth="1"/>
    <col min="6" max="6" width="17.7109375" style="8" customWidth="1"/>
    <col min="7" max="7" width="6.28125" style="1" customWidth="1"/>
    <col min="8" max="8" width="16.7109375" style="20" bestFit="1" customWidth="1"/>
    <col min="9" max="9" width="11.28125" style="1" bestFit="1" customWidth="1"/>
    <col min="10" max="10" width="14.8515625" style="1" customWidth="1"/>
    <col min="11" max="11" width="27.140625" style="1" bestFit="1" customWidth="1"/>
    <col min="12" max="16384" width="10.7109375" style="1" customWidth="1"/>
  </cols>
  <sheetData>
    <row r="1" spans="1:7" ht="20.25">
      <c r="A1" s="46" t="s">
        <v>21</v>
      </c>
      <c r="B1" s="46"/>
      <c r="C1" s="46"/>
      <c r="D1" s="46"/>
      <c r="E1" s="46"/>
      <c r="F1" s="46"/>
      <c r="G1" s="42"/>
    </row>
    <row r="2" spans="1:7" ht="23.25">
      <c r="A2" s="29" t="s">
        <v>22</v>
      </c>
      <c r="B2" s="26">
        <v>3000000</v>
      </c>
      <c r="C2" s="20"/>
      <c r="D2" s="45" t="s">
        <v>23</v>
      </c>
      <c r="E2" s="45"/>
      <c r="F2" s="28">
        <f>B4-B3</f>
        <v>1286</v>
      </c>
      <c r="G2" s="25"/>
    </row>
    <row r="3" spans="1:7" ht="23.25">
      <c r="A3" s="29" t="s">
        <v>0</v>
      </c>
      <c r="B3" s="27">
        <v>44096</v>
      </c>
      <c r="C3" s="20"/>
      <c r="D3" s="45" t="s">
        <v>24</v>
      </c>
      <c r="E3" s="45"/>
      <c r="F3" s="26">
        <f>ROUND(SUM(F8:F187),-3)</f>
        <v>1832000</v>
      </c>
      <c r="G3" s="43" t="s">
        <v>26</v>
      </c>
    </row>
    <row r="4" spans="1:6" ht="23.25">
      <c r="A4" s="29" t="s">
        <v>1</v>
      </c>
      <c r="B4" s="27">
        <v>45382</v>
      </c>
      <c r="C4" s="21"/>
      <c r="D4" s="45" t="s">
        <v>25</v>
      </c>
      <c r="E4" s="45"/>
      <c r="F4" s="41">
        <f>+B2+F3</f>
        <v>4832000</v>
      </c>
    </row>
    <row r="5" spans="1:8" ht="21" customHeight="1">
      <c r="A5" s="1"/>
      <c r="B5" s="1"/>
      <c r="C5" s="1"/>
      <c r="D5" s="47" t="s">
        <v>27</v>
      </c>
      <c r="E5" s="47"/>
      <c r="F5" s="47"/>
      <c r="H5" s="1"/>
    </row>
    <row r="6" spans="6:8" ht="9.75" customHeight="1" thickBot="1">
      <c r="F6" s="9"/>
      <c r="H6" s="1"/>
    </row>
    <row r="7" spans="1:8" ht="16.5" thickBot="1">
      <c r="A7" s="37" t="s">
        <v>17</v>
      </c>
      <c r="B7" s="38" t="s">
        <v>15</v>
      </c>
      <c r="C7" s="38" t="s">
        <v>16</v>
      </c>
      <c r="D7" s="38" t="s">
        <v>18</v>
      </c>
      <c r="E7" s="38" t="s">
        <v>20</v>
      </c>
      <c r="F7" s="39" t="s">
        <v>19</v>
      </c>
      <c r="H7" s="1"/>
    </row>
    <row r="8" spans="1:8" s="2" customFormat="1" ht="20.25">
      <c r="A8" s="40">
        <v>2008</v>
      </c>
      <c r="B8" s="10" t="s">
        <v>2</v>
      </c>
      <c r="C8" s="11">
        <v>39478</v>
      </c>
      <c r="D8" s="12">
        <v>0.3275</v>
      </c>
      <c r="E8" s="13">
        <f>IF(C8&lt;$B$3,0,IF(C8&gt;$B$4,($B$4-$B$3),(C8-$B$3)))</f>
        <v>0</v>
      </c>
      <c r="F8" s="14"/>
      <c r="H8" s="20"/>
    </row>
    <row r="9" spans="1:8" ht="20.25">
      <c r="A9" s="35">
        <f>+A8</f>
        <v>2008</v>
      </c>
      <c r="B9" s="15" t="s">
        <v>3</v>
      </c>
      <c r="C9" s="16">
        <v>39507</v>
      </c>
      <c r="D9" s="17">
        <v>0.3275</v>
      </c>
      <c r="E9" s="18">
        <f>IF(C9&lt;$B$3,0,IF(C9&gt;$B$4,($B$4-$B$3),(C9-$B$3)))-SUM($E$8:E8)</f>
        <v>0</v>
      </c>
      <c r="F9" s="19"/>
      <c r="H9" s="1"/>
    </row>
    <row r="10" spans="1:8" ht="20.25">
      <c r="A10" s="35">
        <f aca="true" t="shared" si="0" ref="A10:A19">+A9</f>
        <v>2008</v>
      </c>
      <c r="B10" s="15" t="s">
        <v>4</v>
      </c>
      <c r="C10" s="16">
        <v>39538</v>
      </c>
      <c r="D10" s="17">
        <v>0.3275</v>
      </c>
      <c r="E10" s="18">
        <f>IF(C10&lt;$B$3,0,IF(C10&gt;$B$4,($B$4-$B$3),(C10-$B$3)))-SUM($E$8:E9)</f>
        <v>0</v>
      </c>
      <c r="F10" s="19">
        <f>ROUND(+$B$2*(D10/365)*(SUM(E8:E10)),-3)</f>
        <v>0</v>
      </c>
      <c r="H10" s="1"/>
    </row>
    <row r="11" spans="1:8" ht="20.25">
      <c r="A11" s="35">
        <f t="shared" si="0"/>
        <v>2008</v>
      </c>
      <c r="B11" s="15" t="s">
        <v>5</v>
      </c>
      <c r="C11" s="16">
        <v>39568</v>
      </c>
      <c r="D11" s="17">
        <v>0.3288</v>
      </c>
      <c r="E11" s="18">
        <f>IF(C11&lt;$B$3,0,IF(C11&gt;$B$4,($B$4-$B$3),(C11-$B$3)))-SUM($E$8:E10)</f>
        <v>0</v>
      </c>
      <c r="F11" s="19"/>
      <c r="H11" s="1"/>
    </row>
    <row r="12" spans="1:8" ht="20.25">
      <c r="A12" s="35">
        <f t="shared" si="0"/>
        <v>2008</v>
      </c>
      <c r="B12" s="15" t="s">
        <v>6</v>
      </c>
      <c r="C12" s="16">
        <v>39599</v>
      </c>
      <c r="D12" s="17">
        <v>0.3288</v>
      </c>
      <c r="E12" s="18">
        <f>IF(C12&lt;$B$3,0,IF(C12&gt;$B$4,($B$4-$B$3),(C12-$B$3)))-SUM($E$8:E11)</f>
        <v>0</v>
      </c>
      <c r="F12" s="19"/>
      <c r="H12" s="22"/>
    </row>
    <row r="13" spans="1:8" ht="20.25">
      <c r="A13" s="35">
        <f t="shared" si="0"/>
        <v>2008</v>
      </c>
      <c r="B13" s="15" t="s">
        <v>7</v>
      </c>
      <c r="C13" s="16">
        <v>39629</v>
      </c>
      <c r="D13" s="17">
        <v>0.3288</v>
      </c>
      <c r="E13" s="18">
        <f>IF(C13&lt;$B$3,0,IF(C13&gt;$B$4,($B$4-$B$3),(C13-$B$3)))-SUM($E$8:E12)</f>
        <v>0</v>
      </c>
      <c r="F13" s="19">
        <f>ROUND(+$B$2*(D13/365)*(SUM(E11:E13)),-3)</f>
        <v>0</v>
      </c>
      <c r="H13" s="23"/>
    </row>
    <row r="14" spans="1:8" ht="20.25">
      <c r="A14" s="35">
        <f t="shared" si="0"/>
        <v>2008</v>
      </c>
      <c r="B14" s="15" t="s">
        <v>8</v>
      </c>
      <c r="C14" s="16">
        <v>39660</v>
      </c>
      <c r="D14" s="17">
        <v>0.3227</v>
      </c>
      <c r="E14" s="18">
        <f>IF(C14&lt;$B$3,0,IF(C14&gt;$B$4,($B$4-$B$3),(C14-$B$3)))-SUM($E$8:E13)</f>
        <v>0</v>
      </c>
      <c r="F14" s="19"/>
      <c r="H14" s="22"/>
    </row>
    <row r="15" spans="1:17" ht="20.25">
      <c r="A15" s="35">
        <f t="shared" si="0"/>
        <v>2008</v>
      </c>
      <c r="B15" s="15" t="s">
        <v>9</v>
      </c>
      <c r="C15" s="16">
        <v>39691</v>
      </c>
      <c r="D15" s="17">
        <v>0.3227</v>
      </c>
      <c r="E15" s="18">
        <f>IF(C15&lt;$B$3,0,IF(C15&gt;$B$4,($B$4-$B$3),(C15-$B$3)))-SUM($E$8:E14)</f>
        <v>0</v>
      </c>
      <c r="F15" s="19"/>
      <c r="H15" s="23"/>
      <c r="I15" s="23"/>
      <c r="J15" s="23"/>
      <c r="K15" s="23"/>
      <c r="L15" s="23"/>
      <c r="M15" s="23"/>
      <c r="N15" s="23"/>
      <c r="O15" s="23"/>
      <c r="P15" s="23"/>
      <c r="Q15" s="23"/>
    </row>
    <row r="16" spans="1:17" ht="20.25">
      <c r="A16" s="35">
        <f t="shared" si="0"/>
        <v>2008</v>
      </c>
      <c r="B16" s="15" t="s">
        <v>10</v>
      </c>
      <c r="C16" s="16">
        <v>39721</v>
      </c>
      <c r="D16" s="17">
        <v>0.3227</v>
      </c>
      <c r="E16" s="18">
        <f>IF(C16&lt;$B$3,0,IF(C16&gt;$B$4,($B$4-$B$3),(C16-$B$3)))-SUM($E$8:E15)</f>
        <v>0</v>
      </c>
      <c r="F16" s="19">
        <f>ROUND(+$B$2*(D16/365)*(SUM(E14:E16)),-3)</f>
        <v>0</v>
      </c>
      <c r="H16" s="23"/>
      <c r="I16" s="23"/>
      <c r="J16" s="23"/>
      <c r="K16" s="23"/>
      <c r="L16" s="23"/>
      <c r="M16" s="23"/>
      <c r="N16" s="23"/>
      <c r="O16" s="23"/>
      <c r="P16" s="23"/>
      <c r="Q16" s="23"/>
    </row>
    <row r="17" spans="1:17" s="3" customFormat="1" ht="20.25">
      <c r="A17" s="35">
        <f t="shared" si="0"/>
        <v>2008</v>
      </c>
      <c r="B17" s="15" t="s">
        <v>11</v>
      </c>
      <c r="C17" s="16">
        <v>39752</v>
      </c>
      <c r="D17" s="17">
        <v>0.3153</v>
      </c>
      <c r="E17" s="18">
        <f>IF(C17&lt;$B$3,0,IF(C17&gt;$B$4,($B$4-$B$3),(C17-$B$3)))-SUM($E$8:E16)</f>
        <v>0</v>
      </c>
      <c r="F17" s="19"/>
      <c r="H17" s="23"/>
      <c r="I17" s="23"/>
      <c r="J17" s="23"/>
      <c r="K17" s="23"/>
      <c r="L17" s="23"/>
      <c r="M17" s="23"/>
      <c r="N17" s="23"/>
      <c r="O17" s="23"/>
      <c r="P17" s="23"/>
      <c r="Q17" s="23"/>
    </row>
    <row r="18" spans="1:17" s="3" customFormat="1" ht="20.25">
      <c r="A18" s="35">
        <f t="shared" si="0"/>
        <v>2008</v>
      </c>
      <c r="B18" s="15" t="s">
        <v>12</v>
      </c>
      <c r="C18" s="16">
        <v>39782</v>
      </c>
      <c r="D18" s="17">
        <v>0.3153</v>
      </c>
      <c r="E18" s="18">
        <f>IF(C18&lt;$B$3,0,IF(C18&gt;$B$4,($B$4-$B$3),(C18-$B$3)))-SUM($E$8:E17)</f>
        <v>0</v>
      </c>
      <c r="F18" s="19"/>
      <c r="G18" s="4"/>
      <c r="H18" s="23"/>
      <c r="I18" s="23"/>
      <c r="J18" s="23"/>
      <c r="K18" s="23"/>
      <c r="L18" s="23"/>
      <c r="M18" s="23"/>
      <c r="N18" s="23"/>
      <c r="O18" s="23"/>
      <c r="P18" s="23"/>
      <c r="Q18" s="23"/>
    </row>
    <row r="19" spans="1:17" s="3" customFormat="1" ht="21" thickBot="1">
      <c r="A19" s="36">
        <f t="shared" si="0"/>
        <v>2008</v>
      </c>
      <c r="B19" s="30" t="s">
        <v>13</v>
      </c>
      <c r="C19" s="31">
        <v>39813</v>
      </c>
      <c r="D19" s="32">
        <v>0.3153</v>
      </c>
      <c r="E19" s="33">
        <f>IF(C19&lt;$B$3,0,IF(C19&gt;$B$4,($B$4-$B$3),(C19-$B$3)))-SUM($E$8:E18)</f>
        <v>0</v>
      </c>
      <c r="F19" s="34">
        <f>ROUND(+$B$2*(D19/365)*(SUM(E17:E19)),-3)</f>
        <v>0</v>
      </c>
      <c r="H19" s="23"/>
      <c r="I19" s="23"/>
      <c r="J19" s="23"/>
      <c r="K19" s="23"/>
      <c r="L19" s="23"/>
      <c r="M19" s="23"/>
      <c r="N19" s="23"/>
      <c r="O19" s="23"/>
      <c r="P19" s="23"/>
      <c r="Q19" s="23"/>
    </row>
    <row r="20" spans="1:17" s="3" customFormat="1" ht="20.25">
      <c r="A20" s="40">
        <v>2009</v>
      </c>
      <c r="B20" s="10" t="s">
        <v>2</v>
      </c>
      <c r="C20" s="11">
        <v>39844</v>
      </c>
      <c r="D20" s="12">
        <v>0.3071</v>
      </c>
      <c r="E20" s="13">
        <f>IF(C20&lt;$B$3,0,IF(C20&gt;$B$4,($B$4-$B$3),(C20-$B$3)))-SUM($E$8:E19)</f>
        <v>0</v>
      </c>
      <c r="F20" s="14"/>
      <c r="H20" s="23"/>
      <c r="I20" s="23"/>
      <c r="J20" s="23"/>
      <c r="K20" s="23"/>
      <c r="L20" s="23"/>
      <c r="M20" s="23"/>
      <c r="N20" s="23"/>
      <c r="O20" s="23"/>
      <c r="P20" s="23"/>
      <c r="Q20" s="23"/>
    </row>
    <row r="21" spans="1:17" s="3" customFormat="1" ht="20.25">
      <c r="A21" s="35">
        <f aca="true" t="shared" si="1" ref="A21:A31">+A20</f>
        <v>2009</v>
      </c>
      <c r="B21" s="15" t="s">
        <v>3</v>
      </c>
      <c r="C21" s="16">
        <v>39872</v>
      </c>
      <c r="D21" s="17">
        <v>0.3071</v>
      </c>
      <c r="E21" s="18">
        <f>IF(C21&lt;$B$3,0,IF(C21&gt;$B$4,($B$4-$B$3),(C21-$B$3)))-SUM($E$8:E20)</f>
        <v>0</v>
      </c>
      <c r="F21" s="19"/>
      <c r="H21" s="23"/>
      <c r="I21" s="23"/>
      <c r="J21" s="23"/>
      <c r="K21" s="23"/>
      <c r="L21" s="23"/>
      <c r="M21" s="23"/>
      <c r="N21" s="23"/>
      <c r="O21" s="23"/>
      <c r="P21" s="23"/>
      <c r="Q21" s="23"/>
    </row>
    <row r="22" spans="1:17" s="3" customFormat="1" ht="20.25">
      <c r="A22" s="35">
        <f t="shared" si="1"/>
        <v>2009</v>
      </c>
      <c r="B22" s="15" t="s">
        <v>4</v>
      </c>
      <c r="C22" s="16">
        <v>39903</v>
      </c>
      <c r="D22" s="17">
        <v>0.3071</v>
      </c>
      <c r="E22" s="18">
        <f>IF(C22&lt;$B$3,0,IF(C22&gt;$B$4,($B$4-$B$3),(C22-$B$3)))-SUM($E$8:E21)</f>
        <v>0</v>
      </c>
      <c r="F22" s="19">
        <f>ROUND(+$B$2*(D22/365)*(SUM(E20:E22)),-3)</f>
        <v>0</v>
      </c>
      <c r="G22" s="4"/>
      <c r="H22" s="23"/>
      <c r="I22" s="23"/>
      <c r="J22" s="23"/>
      <c r="K22" s="23"/>
      <c r="L22" s="23"/>
      <c r="M22" s="23"/>
      <c r="N22" s="23"/>
      <c r="O22" s="23"/>
      <c r="P22" s="23"/>
      <c r="Q22" s="23"/>
    </row>
    <row r="23" spans="1:17" s="3" customFormat="1" ht="20.25">
      <c r="A23" s="35">
        <f t="shared" si="1"/>
        <v>2009</v>
      </c>
      <c r="B23" s="15" t="s">
        <v>5</v>
      </c>
      <c r="C23" s="16">
        <v>39933</v>
      </c>
      <c r="D23" s="17">
        <v>0.3042</v>
      </c>
      <c r="E23" s="18">
        <f>IF(C23&lt;$B$3,0,IF(C23&gt;$B$4,($B$4-$B$3),(C23-$B$3)))-SUM($E$8:E22)</f>
        <v>0</v>
      </c>
      <c r="F23" s="19"/>
      <c r="H23" s="23"/>
      <c r="I23" s="23"/>
      <c r="J23" s="23"/>
      <c r="K23" s="23"/>
      <c r="L23" s="23"/>
      <c r="M23" s="23"/>
      <c r="N23" s="23"/>
      <c r="O23" s="23"/>
      <c r="P23" s="23"/>
      <c r="Q23" s="23"/>
    </row>
    <row r="24" spans="1:17" s="3" customFormat="1" ht="20.25">
      <c r="A24" s="35">
        <f t="shared" si="1"/>
        <v>2009</v>
      </c>
      <c r="B24" s="15" t="s">
        <v>6</v>
      </c>
      <c r="C24" s="16">
        <v>39964</v>
      </c>
      <c r="D24" s="17">
        <v>0.3042</v>
      </c>
      <c r="E24" s="18">
        <f>IF(C24&lt;$B$3,0,IF(C24&gt;$B$4,($B$4-$B$3),(C24-$B$3)))-SUM($E$8:E23)</f>
        <v>0</v>
      </c>
      <c r="F24" s="19"/>
      <c r="H24" s="23"/>
      <c r="I24" s="23"/>
      <c r="J24" s="23"/>
      <c r="K24" s="23"/>
      <c r="L24" s="23"/>
      <c r="M24" s="23"/>
      <c r="N24" s="23"/>
      <c r="O24" s="23"/>
      <c r="P24" s="23"/>
      <c r="Q24" s="23"/>
    </row>
    <row r="25" spans="1:17" s="3" customFormat="1" ht="20.25">
      <c r="A25" s="35">
        <f t="shared" si="1"/>
        <v>2009</v>
      </c>
      <c r="B25" s="15" t="s">
        <v>7</v>
      </c>
      <c r="C25" s="16">
        <v>39994</v>
      </c>
      <c r="D25" s="17">
        <v>0.3042</v>
      </c>
      <c r="E25" s="18">
        <f>IF(C25&lt;$B$3,0,IF(C25&gt;$B$4,($B$4-$B$3),(C25-$B$3)))-SUM($E$8:E24)</f>
        <v>0</v>
      </c>
      <c r="F25" s="19">
        <f>ROUND(+$B$2*(D25/365)*(SUM(E23:E25)),-3)</f>
        <v>0</v>
      </c>
      <c r="H25" s="23"/>
      <c r="I25" s="23"/>
      <c r="J25" s="23"/>
      <c r="K25" s="23"/>
      <c r="L25" s="23"/>
      <c r="M25" s="23"/>
      <c r="N25" s="23"/>
      <c r="O25" s="23"/>
      <c r="P25" s="23"/>
      <c r="Q25" s="23"/>
    </row>
    <row r="26" spans="1:17" s="3" customFormat="1" ht="20.25">
      <c r="A26" s="35">
        <f t="shared" si="1"/>
        <v>2009</v>
      </c>
      <c r="B26" s="15" t="s">
        <v>8</v>
      </c>
      <c r="C26" s="16">
        <v>40025</v>
      </c>
      <c r="D26" s="17">
        <v>0.2798</v>
      </c>
      <c r="E26" s="18">
        <f>IF(C26&lt;$B$3,0,IF(C26&gt;$B$4,($B$4-$B$3),(C26-$B$3)))-SUM($E$8:E25)</f>
        <v>0</v>
      </c>
      <c r="F26" s="19"/>
      <c r="H26" s="23"/>
      <c r="I26" s="23"/>
      <c r="J26" s="23"/>
      <c r="K26" s="23"/>
      <c r="L26" s="23"/>
      <c r="M26" s="23"/>
      <c r="N26" s="23"/>
      <c r="O26" s="23"/>
      <c r="P26" s="23"/>
      <c r="Q26" s="23"/>
    </row>
    <row r="27" spans="1:17" s="3" customFormat="1" ht="20.25">
      <c r="A27" s="35">
        <f t="shared" si="1"/>
        <v>2009</v>
      </c>
      <c r="B27" s="15" t="s">
        <v>9</v>
      </c>
      <c r="C27" s="16">
        <v>40056</v>
      </c>
      <c r="D27" s="17">
        <v>0.2798</v>
      </c>
      <c r="E27" s="18">
        <f>IF(C27&lt;$B$3,0,IF(C27&gt;$B$4,($B$4-$B$3),(C27-$B$3)))-SUM($E$8:E26)</f>
        <v>0</v>
      </c>
      <c r="F27" s="19"/>
      <c r="H27" s="23"/>
      <c r="I27" s="23"/>
      <c r="J27" s="23"/>
      <c r="K27" s="23"/>
      <c r="L27" s="23"/>
      <c r="M27" s="23"/>
      <c r="N27" s="23"/>
      <c r="O27" s="23"/>
      <c r="P27" s="23"/>
      <c r="Q27" s="23"/>
    </row>
    <row r="28" spans="1:17" s="3" customFormat="1" ht="20.25">
      <c r="A28" s="35">
        <f t="shared" si="1"/>
        <v>2009</v>
      </c>
      <c r="B28" s="15" t="s">
        <v>10</v>
      </c>
      <c r="C28" s="16">
        <v>40086</v>
      </c>
      <c r="D28" s="17">
        <v>0.2798</v>
      </c>
      <c r="E28" s="18">
        <f>IF(C28&lt;$B$3,0,IF(C28&gt;$B$4,($B$4-$B$3),(C28-$B$3)))-SUM($E$8:E27)</f>
        <v>0</v>
      </c>
      <c r="F28" s="19">
        <f>ROUND(+$B$2*(D28/365)*(SUM(E26:E28)),-3)</f>
        <v>0</v>
      </c>
      <c r="H28" s="23"/>
      <c r="I28" s="23"/>
      <c r="J28" s="23"/>
      <c r="K28" s="23"/>
      <c r="L28" s="23"/>
      <c r="M28" s="23"/>
      <c r="N28" s="23"/>
      <c r="O28" s="23"/>
      <c r="P28" s="23"/>
      <c r="Q28" s="23"/>
    </row>
    <row r="29" spans="1:17" s="3" customFormat="1" ht="20.25">
      <c r="A29" s="35">
        <f t="shared" si="1"/>
        <v>2009</v>
      </c>
      <c r="B29" s="15" t="s">
        <v>11</v>
      </c>
      <c r="C29" s="16">
        <v>40117</v>
      </c>
      <c r="D29" s="17">
        <v>0.2592</v>
      </c>
      <c r="E29" s="18">
        <f>IF(C29&lt;$B$3,0,IF(C29&gt;$B$4,($B$4-$B$3),(C29-$B$3)))-SUM($E$8:E28)</f>
        <v>0</v>
      </c>
      <c r="F29" s="19"/>
      <c r="H29" s="23"/>
      <c r="I29" s="23"/>
      <c r="J29" s="23"/>
      <c r="K29" s="23"/>
      <c r="L29" s="23"/>
      <c r="M29" s="23"/>
      <c r="N29" s="23"/>
      <c r="O29" s="23"/>
      <c r="P29" s="23"/>
      <c r="Q29" s="23"/>
    </row>
    <row r="30" spans="1:17" s="3" customFormat="1" ht="20.25">
      <c r="A30" s="35">
        <f t="shared" si="1"/>
        <v>2009</v>
      </c>
      <c r="B30" s="15" t="s">
        <v>12</v>
      </c>
      <c r="C30" s="16">
        <v>40147</v>
      </c>
      <c r="D30" s="17">
        <v>0.2592</v>
      </c>
      <c r="E30" s="18">
        <f>IF(C30&lt;$B$3,0,IF(C30&gt;$B$4,($B$4-$B$3),(C30-$B$3)))-SUM($E$8:E29)</f>
        <v>0</v>
      </c>
      <c r="F30" s="19"/>
      <c r="H30" s="23"/>
      <c r="I30" s="23"/>
      <c r="J30" s="23"/>
      <c r="K30" s="23"/>
      <c r="L30" s="23"/>
      <c r="M30" s="23"/>
      <c r="N30" s="23"/>
      <c r="O30" s="23"/>
      <c r="P30" s="23"/>
      <c r="Q30" s="23"/>
    </row>
    <row r="31" spans="1:17" s="3" customFormat="1" ht="21" thickBot="1">
      <c r="A31" s="36">
        <f t="shared" si="1"/>
        <v>2009</v>
      </c>
      <c r="B31" s="30" t="s">
        <v>13</v>
      </c>
      <c r="C31" s="31">
        <v>40178</v>
      </c>
      <c r="D31" s="32">
        <v>0.2592</v>
      </c>
      <c r="E31" s="33">
        <f>IF(C31&lt;$B$3,0,IF(C31&gt;$B$4,($B$4-$B$3),(C31-$B$3)))-SUM($E$8:E30)</f>
        <v>0</v>
      </c>
      <c r="F31" s="34">
        <f>ROUND(+$B$2*(D31/365)*(SUM(E29:E31)),-3)</f>
        <v>0</v>
      </c>
      <c r="H31" s="23"/>
      <c r="I31" s="23"/>
      <c r="J31" s="23"/>
      <c r="K31" s="23"/>
      <c r="L31" s="23"/>
      <c r="M31" s="23"/>
      <c r="N31" s="23"/>
      <c r="O31" s="23"/>
      <c r="P31" s="23"/>
      <c r="Q31" s="23"/>
    </row>
    <row r="32" spans="1:17" s="3" customFormat="1" ht="20.25">
      <c r="A32" s="40">
        <v>2010</v>
      </c>
      <c r="B32" s="10" t="s">
        <v>2</v>
      </c>
      <c r="C32" s="11">
        <v>40209</v>
      </c>
      <c r="D32" s="12">
        <v>0.2421</v>
      </c>
      <c r="E32" s="13">
        <f>IF(C32&lt;$B$3,0,IF(C32&gt;$B$4,($B$4-$B$3),(C32-$B$3)))-SUM($E$8:E31)</f>
        <v>0</v>
      </c>
      <c r="F32" s="14"/>
      <c r="H32" s="23"/>
      <c r="I32" s="23"/>
      <c r="J32" s="23"/>
      <c r="K32" s="23"/>
      <c r="L32" s="23"/>
      <c r="M32" s="23"/>
      <c r="N32" s="23"/>
      <c r="O32" s="23"/>
      <c r="P32" s="23"/>
      <c r="Q32" s="23"/>
    </row>
    <row r="33" spans="1:8" s="3" customFormat="1" ht="20.25">
      <c r="A33" s="35">
        <f aca="true" t="shared" si="2" ref="A33:A43">+A32</f>
        <v>2010</v>
      </c>
      <c r="B33" s="15" t="s">
        <v>3</v>
      </c>
      <c r="C33" s="16">
        <v>40237</v>
      </c>
      <c r="D33" s="17">
        <v>0.2421</v>
      </c>
      <c r="E33" s="18">
        <f>IF(C33&lt;$B$3,0,IF(C33&gt;$B$4,($B$4-$B$3),(C33-$B$3)))-SUM($E$8:E32)</f>
        <v>0</v>
      </c>
      <c r="F33" s="19"/>
      <c r="H33" s="24"/>
    </row>
    <row r="34" spans="1:8" s="3" customFormat="1" ht="20.25">
      <c r="A34" s="35">
        <f t="shared" si="2"/>
        <v>2010</v>
      </c>
      <c r="B34" s="15" t="s">
        <v>4</v>
      </c>
      <c r="C34" s="16">
        <v>40268</v>
      </c>
      <c r="D34" s="17">
        <v>0.2421</v>
      </c>
      <c r="E34" s="18">
        <f>IF(C34&lt;$B$3,0,IF(C34&gt;$B$4,($B$4-$B$3),(C34-$B$3)))-SUM($E$8:E33)</f>
        <v>0</v>
      </c>
      <c r="F34" s="19">
        <f>ROUND(+$B$2*(D34/365)*(SUM(E32:E34)),-3)</f>
        <v>0</v>
      </c>
      <c r="H34" s="24"/>
    </row>
    <row r="35" spans="1:8" s="3" customFormat="1" ht="20.25">
      <c r="A35" s="35">
        <f t="shared" si="2"/>
        <v>2010</v>
      </c>
      <c r="B35" s="15" t="s">
        <v>5</v>
      </c>
      <c r="C35" s="16">
        <v>40298</v>
      </c>
      <c r="D35" s="17">
        <v>0.2297</v>
      </c>
      <c r="E35" s="18">
        <f>IF(C35&lt;$B$3,0,IF(C35&gt;$B$4,($B$4-$B$3),(C35-$B$3)))-SUM($E$8:E34)</f>
        <v>0</v>
      </c>
      <c r="F35" s="19"/>
      <c r="H35" s="24"/>
    </row>
    <row r="36" spans="1:8" s="3" customFormat="1" ht="20.25">
      <c r="A36" s="35">
        <f t="shared" si="2"/>
        <v>2010</v>
      </c>
      <c r="B36" s="15" t="s">
        <v>6</v>
      </c>
      <c r="C36" s="16">
        <v>40329</v>
      </c>
      <c r="D36" s="17">
        <v>0.2297</v>
      </c>
      <c r="E36" s="18">
        <f>IF(C36&lt;$B$3,0,IF(C36&gt;$B$4,($B$4-$B$3),(C36-$B$3)))-SUM($E$8:E35)</f>
        <v>0</v>
      </c>
      <c r="F36" s="19"/>
      <c r="H36" s="24"/>
    </row>
    <row r="37" spans="1:8" s="3" customFormat="1" ht="20.25">
      <c r="A37" s="35">
        <f t="shared" si="2"/>
        <v>2010</v>
      </c>
      <c r="B37" s="15" t="s">
        <v>7</v>
      </c>
      <c r="C37" s="16">
        <v>40359</v>
      </c>
      <c r="D37" s="17">
        <v>0.2297</v>
      </c>
      <c r="E37" s="18">
        <f>IF(C37&lt;$B$3,0,IF(C37&gt;$B$4,($B$4-$B$3),(C37-$B$3)))-SUM($E$8:E36)</f>
        <v>0</v>
      </c>
      <c r="F37" s="19">
        <f>ROUND(+$B$2*(D37/365)*(SUM(E35:E37)),-3)</f>
        <v>0</v>
      </c>
      <c r="H37" s="24"/>
    </row>
    <row r="38" spans="1:8" s="3" customFormat="1" ht="20.25">
      <c r="A38" s="35">
        <f t="shared" si="2"/>
        <v>2010</v>
      </c>
      <c r="B38" s="15" t="s">
        <v>8</v>
      </c>
      <c r="C38" s="16">
        <v>40390</v>
      </c>
      <c r="D38" s="17">
        <v>0.2241</v>
      </c>
      <c r="E38" s="18">
        <f>IF(C38&lt;$B$3,0,IF(C38&gt;$B$4,($B$4-$B$3),(C38-$B$3)))-SUM($E$8:E37)</f>
        <v>0</v>
      </c>
      <c r="F38" s="19"/>
      <c r="H38" s="24"/>
    </row>
    <row r="39" spans="1:8" s="3" customFormat="1" ht="20.25">
      <c r="A39" s="35">
        <f t="shared" si="2"/>
        <v>2010</v>
      </c>
      <c r="B39" s="15" t="s">
        <v>9</v>
      </c>
      <c r="C39" s="16">
        <v>40421</v>
      </c>
      <c r="D39" s="17">
        <v>0.2241</v>
      </c>
      <c r="E39" s="18">
        <f>IF(C39&lt;$B$3,0,IF(C39&gt;$B$4,($B$4-$B$3),(C39-$B$3)))-SUM($E$8:E38)</f>
        <v>0</v>
      </c>
      <c r="F39" s="19"/>
      <c r="H39" s="24"/>
    </row>
    <row r="40" spans="1:8" s="3" customFormat="1" ht="20.25">
      <c r="A40" s="35">
        <f t="shared" si="2"/>
        <v>2010</v>
      </c>
      <c r="B40" s="15" t="s">
        <v>10</v>
      </c>
      <c r="C40" s="16">
        <v>40451</v>
      </c>
      <c r="D40" s="17">
        <v>0.2241</v>
      </c>
      <c r="E40" s="18">
        <f>IF(C40&lt;$B$3,0,IF(C40&gt;$B$4,($B$4-$B$3),(C40-$B$3)))-SUM($E$8:E39)</f>
        <v>0</v>
      </c>
      <c r="F40" s="19">
        <f>ROUND(+$B$2*(D40/365)*(SUM(E38:E40)),-3)</f>
        <v>0</v>
      </c>
      <c r="H40" s="24"/>
    </row>
    <row r="41" spans="1:8" s="3" customFormat="1" ht="20.25">
      <c r="A41" s="35">
        <f t="shared" si="2"/>
        <v>2010</v>
      </c>
      <c r="B41" s="15" t="s">
        <v>11</v>
      </c>
      <c r="C41" s="16">
        <v>40482</v>
      </c>
      <c r="D41" s="17">
        <v>0.2132</v>
      </c>
      <c r="E41" s="18">
        <f>IF(C41&lt;$B$3,0,IF(C41&gt;$B$4,($B$4-$B$3),(C41-$B$3)))-SUM($E$8:E40)</f>
        <v>0</v>
      </c>
      <c r="F41" s="19"/>
      <c r="H41" s="24"/>
    </row>
    <row r="42" spans="1:8" s="3" customFormat="1" ht="20.25">
      <c r="A42" s="35">
        <f t="shared" si="2"/>
        <v>2010</v>
      </c>
      <c r="B42" s="15" t="s">
        <v>12</v>
      </c>
      <c r="C42" s="16">
        <v>40512</v>
      </c>
      <c r="D42" s="17">
        <v>0.2132</v>
      </c>
      <c r="E42" s="18">
        <f>IF(C42&lt;$B$3,0,IF(C42&gt;$B$4,($B$4-$B$3),(C42-$B$3)))-SUM($E$8:E41)</f>
        <v>0</v>
      </c>
      <c r="F42" s="19"/>
      <c r="H42" s="24"/>
    </row>
    <row r="43" spans="1:8" s="3" customFormat="1" ht="21" thickBot="1">
      <c r="A43" s="36">
        <f t="shared" si="2"/>
        <v>2010</v>
      </c>
      <c r="B43" s="30" t="s">
        <v>13</v>
      </c>
      <c r="C43" s="31">
        <v>40543</v>
      </c>
      <c r="D43" s="32">
        <v>0.2132</v>
      </c>
      <c r="E43" s="33">
        <f>IF(C43&lt;$B$3,0,IF(C43&gt;$B$4,($B$4-$B$3),(C43-$B$3)))-SUM($E$8:E42)</f>
        <v>0</v>
      </c>
      <c r="F43" s="34">
        <f>ROUND(+$B$2*(D43/365)*(SUM(E41:E43)),-3)</f>
        <v>0</v>
      </c>
      <c r="H43" s="24"/>
    </row>
    <row r="44" spans="1:8" s="3" customFormat="1" ht="20.25">
      <c r="A44" s="40">
        <v>2011</v>
      </c>
      <c r="B44" s="10" t="s">
        <v>2</v>
      </c>
      <c r="C44" s="11">
        <v>40574</v>
      </c>
      <c r="D44" s="12">
        <v>0.2342</v>
      </c>
      <c r="E44" s="13">
        <f>IF(C44&lt;$B$3,0,IF(C44&gt;$B$4,($B$4-$B$3),(C44-$B$3)))-SUM($E$8:E43)</f>
        <v>0</v>
      </c>
      <c r="F44" s="14"/>
      <c r="H44" s="24"/>
    </row>
    <row r="45" spans="1:8" s="3" customFormat="1" ht="20.25">
      <c r="A45" s="35">
        <f aca="true" t="shared" si="3" ref="A45:A55">+A44</f>
        <v>2011</v>
      </c>
      <c r="B45" s="15" t="s">
        <v>3</v>
      </c>
      <c r="C45" s="16">
        <v>40602</v>
      </c>
      <c r="D45" s="17">
        <v>0.2342</v>
      </c>
      <c r="E45" s="18">
        <f>IF(C45&lt;$B$3,0,IF(C45&gt;$B$4,($B$4-$B$3),(C45-$B$3)))-SUM($E$8:E44)</f>
        <v>0</v>
      </c>
      <c r="F45" s="19"/>
      <c r="H45" s="24"/>
    </row>
    <row r="46" spans="1:8" s="3" customFormat="1" ht="20.25">
      <c r="A46" s="35">
        <f t="shared" si="3"/>
        <v>2011</v>
      </c>
      <c r="B46" s="15" t="s">
        <v>4</v>
      </c>
      <c r="C46" s="16">
        <v>40633</v>
      </c>
      <c r="D46" s="17">
        <v>0.2342</v>
      </c>
      <c r="E46" s="18">
        <f>IF(C46&lt;$B$3,0,IF(C46&gt;$B$4,($B$4-$B$3),(C46-$B$3)))-SUM($E$8:E45)</f>
        <v>0</v>
      </c>
      <c r="F46" s="19">
        <f>ROUND(+$B$2*(D46/365)*(SUM(E44:E46)),-3)</f>
        <v>0</v>
      </c>
      <c r="H46" s="24"/>
    </row>
    <row r="47" spans="1:8" s="3" customFormat="1" ht="20.25">
      <c r="A47" s="35">
        <f t="shared" si="3"/>
        <v>2011</v>
      </c>
      <c r="B47" s="15" t="s">
        <v>5</v>
      </c>
      <c r="C47" s="16">
        <v>40663</v>
      </c>
      <c r="D47" s="17">
        <v>0.2654</v>
      </c>
      <c r="E47" s="18">
        <f>IF(C47&lt;$B$3,0,IF(C47&gt;$B$4,($B$4-$B$3),(C47-$B$3)))-SUM($E$8:E46)</f>
        <v>0</v>
      </c>
      <c r="F47" s="19"/>
      <c r="H47" s="24"/>
    </row>
    <row r="48" spans="1:8" s="3" customFormat="1" ht="20.25">
      <c r="A48" s="35">
        <f t="shared" si="3"/>
        <v>2011</v>
      </c>
      <c r="B48" s="15" t="s">
        <v>6</v>
      </c>
      <c r="C48" s="16">
        <v>40694</v>
      </c>
      <c r="D48" s="17">
        <v>0.2654</v>
      </c>
      <c r="E48" s="18">
        <f>IF(C48&lt;$B$3,0,IF(C48&gt;$B$4,($B$4-$B$3),(C48-$B$3)))-SUM($E$8:E47)</f>
        <v>0</v>
      </c>
      <c r="F48" s="19"/>
      <c r="H48" s="24"/>
    </row>
    <row r="49" spans="1:8" s="3" customFormat="1" ht="20.25">
      <c r="A49" s="35">
        <f t="shared" si="3"/>
        <v>2011</v>
      </c>
      <c r="B49" s="15" t="s">
        <v>7</v>
      </c>
      <c r="C49" s="16">
        <v>40724</v>
      </c>
      <c r="D49" s="17">
        <v>0.2654</v>
      </c>
      <c r="E49" s="18">
        <f>IF(C49&lt;$B$3,0,IF(C49&gt;$B$4,($B$4-$B$3),(C49-$B$3)))-SUM($E$8:E48)</f>
        <v>0</v>
      </c>
      <c r="F49" s="19">
        <f>ROUND(+$B$2*(D49/365)*(SUM(E47:E49)),-3)</f>
        <v>0</v>
      </c>
      <c r="H49" s="24"/>
    </row>
    <row r="50" spans="1:8" s="3" customFormat="1" ht="20.25">
      <c r="A50" s="35">
        <f t="shared" si="3"/>
        <v>2011</v>
      </c>
      <c r="B50" s="15" t="s">
        <v>8</v>
      </c>
      <c r="C50" s="16">
        <v>40755</v>
      </c>
      <c r="D50" s="17">
        <v>0.2795</v>
      </c>
      <c r="E50" s="18">
        <f>IF(C50&lt;$B$3,0,IF(C50&gt;$B$4,($B$4-$B$3),(C50-$B$3)))-SUM($E$8:E49)</f>
        <v>0</v>
      </c>
      <c r="F50" s="19"/>
      <c r="H50" s="24"/>
    </row>
    <row r="51" spans="1:8" s="3" customFormat="1" ht="20.25">
      <c r="A51" s="35">
        <f t="shared" si="3"/>
        <v>2011</v>
      </c>
      <c r="B51" s="15" t="s">
        <v>9</v>
      </c>
      <c r="C51" s="16">
        <v>40786</v>
      </c>
      <c r="D51" s="17">
        <v>0.2795</v>
      </c>
      <c r="E51" s="18">
        <f>IF(C51&lt;$B$3,0,IF(C51&gt;$B$4,($B$4-$B$3),(C51-$B$3)))-SUM($E$8:E50)</f>
        <v>0</v>
      </c>
      <c r="F51" s="19"/>
      <c r="H51" s="24"/>
    </row>
    <row r="52" spans="1:8" s="3" customFormat="1" ht="20.25">
      <c r="A52" s="35">
        <f t="shared" si="3"/>
        <v>2011</v>
      </c>
      <c r="B52" s="15" t="s">
        <v>10</v>
      </c>
      <c r="C52" s="16">
        <v>40816</v>
      </c>
      <c r="D52" s="17">
        <v>0.2795</v>
      </c>
      <c r="E52" s="18">
        <f>IF(C52&lt;$B$3,0,IF(C52&gt;$B$4,($B$4-$B$3),(C52-$B$3)))-SUM($E$8:E51)</f>
        <v>0</v>
      </c>
      <c r="F52" s="19">
        <f>ROUND(+$B$2*(D52/365)*(SUM(E50:E52)),-3)</f>
        <v>0</v>
      </c>
      <c r="H52" s="24"/>
    </row>
    <row r="53" spans="1:8" s="3" customFormat="1" ht="20.25">
      <c r="A53" s="35">
        <f t="shared" si="3"/>
        <v>2011</v>
      </c>
      <c r="B53" s="15" t="s">
        <v>11</v>
      </c>
      <c r="C53" s="16">
        <v>40847</v>
      </c>
      <c r="D53" s="17">
        <v>0.2909</v>
      </c>
      <c r="E53" s="18">
        <f>IF(C53&lt;$B$3,0,IF(C53&gt;$B$4,($B$4-$B$3),(C53-$B$3)))-SUM($E$8:E52)</f>
        <v>0</v>
      </c>
      <c r="F53" s="19"/>
      <c r="H53" s="24"/>
    </row>
    <row r="54" spans="1:8" s="3" customFormat="1" ht="20.25">
      <c r="A54" s="35">
        <f t="shared" si="3"/>
        <v>2011</v>
      </c>
      <c r="B54" s="15" t="s">
        <v>12</v>
      </c>
      <c r="C54" s="16">
        <v>40877</v>
      </c>
      <c r="D54" s="17">
        <v>0.2909</v>
      </c>
      <c r="E54" s="18">
        <f>IF(C54&lt;$B$3,0,IF(C54&gt;$B$4,($B$4-$B$3),(C54-$B$3)))-SUM($E$8:E53)</f>
        <v>0</v>
      </c>
      <c r="F54" s="19"/>
      <c r="H54" s="24"/>
    </row>
    <row r="55" spans="1:8" s="3" customFormat="1" ht="21" thickBot="1">
      <c r="A55" s="36">
        <f t="shared" si="3"/>
        <v>2011</v>
      </c>
      <c r="B55" s="30" t="s">
        <v>13</v>
      </c>
      <c r="C55" s="31">
        <v>40908</v>
      </c>
      <c r="D55" s="32">
        <v>0.2909</v>
      </c>
      <c r="E55" s="33">
        <f>IF(C55&lt;$B$3,0,IF(C55&gt;$B$4,($B$4-$B$3),(C55-$B$3)))-SUM($E$8:E54)</f>
        <v>0</v>
      </c>
      <c r="F55" s="34">
        <f>ROUND(+$B$2*(D55/365)*(SUM(E53:E55)),-3)</f>
        <v>0</v>
      </c>
      <c r="H55" s="24"/>
    </row>
    <row r="56" spans="1:8" s="3" customFormat="1" ht="20.25">
      <c r="A56" s="40">
        <v>2012</v>
      </c>
      <c r="B56" s="10" t="s">
        <v>2</v>
      </c>
      <c r="C56" s="11">
        <v>40939</v>
      </c>
      <c r="D56" s="12">
        <v>0.2988</v>
      </c>
      <c r="E56" s="13">
        <f>IF(C56&lt;$B$3,0,IF(C56&gt;$B$4,($B$4-$B$3),(C56-$B$3)))-SUM($E$8:E55)</f>
        <v>0</v>
      </c>
      <c r="F56" s="14"/>
      <c r="H56" s="24"/>
    </row>
    <row r="57" spans="1:8" s="3" customFormat="1" ht="20.25">
      <c r="A57" s="35">
        <f aca="true" t="shared" si="4" ref="A57:A67">+A56</f>
        <v>2012</v>
      </c>
      <c r="B57" s="15" t="s">
        <v>3</v>
      </c>
      <c r="C57" s="16">
        <v>40968</v>
      </c>
      <c r="D57" s="17">
        <v>0.2988</v>
      </c>
      <c r="E57" s="18">
        <f>IF(C57&lt;$B$3,0,IF(C57&gt;$B$4,($B$4-$B$3),(C57-$B$3)))-SUM($E$8:E56)</f>
        <v>0</v>
      </c>
      <c r="F57" s="19"/>
      <c r="H57" s="24"/>
    </row>
    <row r="58" spans="1:8" s="3" customFormat="1" ht="20.25">
      <c r="A58" s="35">
        <f t="shared" si="4"/>
        <v>2012</v>
      </c>
      <c r="B58" s="15" t="s">
        <v>4</v>
      </c>
      <c r="C58" s="16">
        <v>40999</v>
      </c>
      <c r="D58" s="17">
        <v>0.2988</v>
      </c>
      <c r="E58" s="18">
        <f>IF(C58&lt;$B$3,0,IF(C58&gt;$B$4,($B$4-$B$3),(C58-$B$3)))-SUM($E$8:E57)</f>
        <v>0</v>
      </c>
      <c r="F58" s="19">
        <f>ROUND(+$B$2*(D58/366)*(SUM(E56:E58)),-3)</f>
        <v>0</v>
      </c>
      <c r="H58" s="24"/>
    </row>
    <row r="59" spans="1:8" s="3" customFormat="1" ht="20.25">
      <c r="A59" s="35">
        <f t="shared" si="4"/>
        <v>2012</v>
      </c>
      <c r="B59" s="15" t="s">
        <v>5</v>
      </c>
      <c r="C59" s="16">
        <v>41029</v>
      </c>
      <c r="D59" s="17">
        <v>0.3078</v>
      </c>
      <c r="E59" s="18">
        <f>IF(C59&lt;$B$3,0,IF(C59&gt;$B$4,($B$4-$B$3),(C59-$B$3)))-SUM($E$8:E58)</f>
        <v>0</v>
      </c>
      <c r="F59" s="19"/>
      <c r="H59" s="24"/>
    </row>
    <row r="60" spans="1:8" s="3" customFormat="1" ht="20.25">
      <c r="A60" s="35">
        <f t="shared" si="4"/>
        <v>2012</v>
      </c>
      <c r="B60" s="15" t="s">
        <v>6</v>
      </c>
      <c r="C60" s="16">
        <v>41060</v>
      </c>
      <c r="D60" s="17">
        <v>0.3078</v>
      </c>
      <c r="E60" s="18">
        <f>IF(C60&lt;$B$3,0,IF(C60&gt;$B$4,($B$4-$B$3),(C60-$B$3)))-SUM($E$8:E59)</f>
        <v>0</v>
      </c>
      <c r="F60" s="19"/>
      <c r="H60" s="24"/>
    </row>
    <row r="61" spans="1:8" s="3" customFormat="1" ht="20.25">
      <c r="A61" s="35">
        <f t="shared" si="4"/>
        <v>2012</v>
      </c>
      <c r="B61" s="15" t="s">
        <v>7</v>
      </c>
      <c r="C61" s="16">
        <v>41090</v>
      </c>
      <c r="D61" s="17">
        <v>0.3078</v>
      </c>
      <c r="E61" s="18">
        <f>IF(C61&lt;$B$3,0,IF(C61&gt;$B$4,($B$4-$B$3),(C61-$B$3)))-SUM($E$8:E60)</f>
        <v>0</v>
      </c>
      <c r="F61" s="19">
        <f>ROUND(+$B$2*(D61/366)*(SUM(E59:E61)),-3)</f>
        <v>0</v>
      </c>
      <c r="H61" s="24"/>
    </row>
    <row r="62" spans="1:8" s="3" customFormat="1" ht="20.25">
      <c r="A62" s="35">
        <f t="shared" si="4"/>
        <v>2012</v>
      </c>
      <c r="B62" s="15" t="s">
        <v>8</v>
      </c>
      <c r="C62" s="16">
        <v>41121</v>
      </c>
      <c r="D62" s="17">
        <v>0.3129</v>
      </c>
      <c r="E62" s="18">
        <f>IF(C62&lt;$B$3,0,IF(C62&gt;$B$4,($B$4-$B$3),(C62-$B$3)))-SUM($E$8:E61)</f>
        <v>0</v>
      </c>
      <c r="F62" s="19"/>
      <c r="H62" s="24"/>
    </row>
    <row r="63" spans="1:8" s="3" customFormat="1" ht="20.25">
      <c r="A63" s="35">
        <f t="shared" si="4"/>
        <v>2012</v>
      </c>
      <c r="B63" s="15" t="s">
        <v>9</v>
      </c>
      <c r="C63" s="16">
        <v>41152</v>
      </c>
      <c r="D63" s="17">
        <v>0.3129</v>
      </c>
      <c r="E63" s="18">
        <f>IF(C63&lt;$B$3,0,IF(C63&gt;$B$4,($B$4-$B$3),(C63-$B$3)))-SUM($E$8:E62)</f>
        <v>0</v>
      </c>
      <c r="F63" s="19"/>
      <c r="H63" s="24"/>
    </row>
    <row r="64" spans="1:8" s="3" customFormat="1" ht="20.25">
      <c r="A64" s="35">
        <f t="shared" si="4"/>
        <v>2012</v>
      </c>
      <c r="B64" s="15" t="s">
        <v>10</v>
      </c>
      <c r="C64" s="16">
        <v>41182</v>
      </c>
      <c r="D64" s="17">
        <v>0.3129</v>
      </c>
      <c r="E64" s="18">
        <f>IF(C64&lt;$B$3,0,IF(C64&gt;$B$4,($B$4-$B$3),(C64-$B$3)))-SUM($E$8:E63)</f>
        <v>0</v>
      </c>
      <c r="F64" s="19">
        <f>ROUND(+$B$2*(D64/366)*(SUM(E62:E64)),-3)</f>
        <v>0</v>
      </c>
      <c r="H64" s="24"/>
    </row>
    <row r="65" spans="1:8" s="3" customFormat="1" ht="20.25">
      <c r="A65" s="35">
        <f t="shared" si="4"/>
        <v>2012</v>
      </c>
      <c r="B65" s="15" t="s">
        <v>11</v>
      </c>
      <c r="C65" s="16">
        <v>41213</v>
      </c>
      <c r="D65" s="17">
        <v>0.3134</v>
      </c>
      <c r="E65" s="18">
        <f>IF(C65&lt;$B$3,0,IF(C65&gt;$B$4,($B$4-$B$3),(C65-$B$3)))-SUM($E$8:E64)</f>
        <v>0</v>
      </c>
      <c r="F65" s="19"/>
      <c r="H65" s="24"/>
    </row>
    <row r="66" spans="1:8" s="3" customFormat="1" ht="20.25">
      <c r="A66" s="35">
        <f t="shared" si="4"/>
        <v>2012</v>
      </c>
      <c r="B66" s="15" t="s">
        <v>12</v>
      </c>
      <c r="C66" s="16">
        <v>41243</v>
      </c>
      <c r="D66" s="17">
        <v>0.3134</v>
      </c>
      <c r="E66" s="18">
        <f>IF(C66&lt;$B$3,0,IF(C66&gt;$B$4,($B$4-$B$3),(C66-$B$3)))-SUM($E$8:E65)</f>
        <v>0</v>
      </c>
      <c r="F66" s="19"/>
      <c r="H66" s="24"/>
    </row>
    <row r="67" spans="1:8" s="3" customFormat="1" ht="21" thickBot="1">
      <c r="A67" s="36">
        <f t="shared" si="4"/>
        <v>2012</v>
      </c>
      <c r="B67" s="30" t="s">
        <v>13</v>
      </c>
      <c r="C67" s="31">
        <v>41274</v>
      </c>
      <c r="D67" s="32">
        <v>0.3134</v>
      </c>
      <c r="E67" s="33">
        <f>IF(C67&lt;$B$3,0,IF(C67&gt;$B$4,($B$4-$B$3),(C67-$B$3)))-SUM($E$8:E66)</f>
        <v>0</v>
      </c>
      <c r="F67" s="34">
        <f>ROUND(+$B$2*(D67/366)*(SUM(E65:E67)),-3)</f>
        <v>0</v>
      </c>
      <c r="H67" s="24"/>
    </row>
    <row r="68" spans="1:8" s="3" customFormat="1" ht="20.25">
      <c r="A68" s="40">
        <v>2013</v>
      </c>
      <c r="B68" s="10" t="s">
        <v>2</v>
      </c>
      <c r="C68" s="11">
        <v>41305</v>
      </c>
      <c r="D68" s="12">
        <v>0.3113</v>
      </c>
      <c r="E68" s="13">
        <f>IF(C68&lt;$B$3,0,IF(C68&gt;$B$4,($B$4-$B$3),(C68-$B$3)))-SUM($E$8:E67)</f>
        <v>0</v>
      </c>
      <c r="F68" s="14"/>
      <c r="H68" s="24"/>
    </row>
    <row r="69" spans="1:8" s="3" customFormat="1" ht="20.25">
      <c r="A69" s="35">
        <f aca="true" t="shared" si="5" ref="A69:A79">+A68</f>
        <v>2013</v>
      </c>
      <c r="B69" s="15" t="s">
        <v>3</v>
      </c>
      <c r="C69" s="16">
        <v>41333</v>
      </c>
      <c r="D69" s="17">
        <v>0.3113</v>
      </c>
      <c r="E69" s="18">
        <f>IF(C69&lt;$B$3,0,IF(C69&gt;$B$4,($B$4-$B$3),(C69-$B$3)))-SUM($E$8:E68)</f>
        <v>0</v>
      </c>
      <c r="F69" s="19"/>
      <c r="H69" s="24"/>
    </row>
    <row r="70" spans="1:8" s="3" customFormat="1" ht="20.25">
      <c r="A70" s="35">
        <f t="shared" si="5"/>
        <v>2013</v>
      </c>
      <c r="B70" s="15" t="s">
        <v>4</v>
      </c>
      <c r="C70" s="16">
        <v>41364</v>
      </c>
      <c r="D70" s="17">
        <v>0.3113</v>
      </c>
      <c r="E70" s="18">
        <f>IF(C70&lt;$B$3,0,IF(C70&gt;$B$4,($B$4-$B$3),(C70-$B$3)))-SUM($E$8:E69)</f>
        <v>0</v>
      </c>
      <c r="F70" s="19">
        <f>ROUND(+$B$2*(D70/365)*(SUM(E68:E70)),-3)</f>
        <v>0</v>
      </c>
      <c r="H70" s="24"/>
    </row>
    <row r="71" spans="1:8" s="3" customFormat="1" ht="20.25">
      <c r="A71" s="35">
        <f t="shared" si="5"/>
        <v>2013</v>
      </c>
      <c r="B71" s="15" t="s">
        <v>5</v>
      </c>
      <c r="C71" s="16">
        <v>41394</v>
      </c>
      <c r="D71" s="17">
        <v>0.3125</v>
      </c>
      <c r="E71" s="18">
        <f>IF(C71&lt;$B$3,0,IF(C71&gt;$B$4,($B$4-$B$3),(C71-$B$3)))-SUM($E$8:E70)</f>
        <v>0</v>
      </c>
      <c r="F71" s="19"/>
      <c r="H71" s="24"/>
    </row>
    <row r="72" spans="1:8" s="3" customFormat="1" ht="20.25">
      <c r="A72" s="35">
        <f t="shared" si="5"/>
        <v>2013</v>
      </c>
      <c r="B72" s="15" t="s">
        <v>6</v>
      </c>
      <c r="C72" s="16">
        <v>41425</v>
      </c>
      <c r="D72" s="17">
        <v>0.3125</v>
      </c>
      <c r="E72" s="18">
        <f>IF(C72&lt;$B$3,0,IF(C72&gt;$B$4,($B$4-$B$3),(C72-$B$3)))-SUM($E$8:E71)</f>
        <v>0</v>
      </c>
      <c r="F72" s="19"/>
      <c r="H72" s="24"/>
    </row>
    <row r="73" spans="1:8" s="3" customFormat="1" ht="20.25">
      <c r="A73" s="35">
        <f t="shared" si="5"/>
        <v>2013</v>
      </c>
      <c r="B73" s="15" t="s">
        <v>7</v>
      </c>
      <c r="C73" s="16">
        <v>41455</v>
      </c>
      <c r="D73" s="17">
        <v>0.3125</v>
      </c>
      <c r="E73" s="18">
        <f>IF(C73&lt;$B$3,0,IF(C73&gt;$B$4,($B$4-$B$3),(C73-$B$3)))-SUM($E$8:E72)</f>
        <v>0</v>
      </c>
      <c r="F73" s="19">
        <f>ROUND(+$B$2*(D73/365)*(SUM(E71:E73)),-3)</f>
        <v>0</v>
      </c>
      <c r="H73" s="24"/>
    </row>
    <row r="74" spans="1:8" s="3" customFormat="1" ht="20.25">
      <c r="A74" s="35">
        <f t="shared" si="5"/>
        <v>2013</v>
      </c>
      <c r="B74" s="15" t="s">
        <v>8</v>
      </c>
      <c r="C74" s="16">
        <v>41486</v>
      </c>
      <c r="D74" s="17">
        <v>0.3051</v>
      </c>
      <c r="E74" s="18">
        <f>IF(C74&lt;$B$3,0,IF(C74&gt;$B$4,($B$4-$B$3),(C74-$B$3)))-SUM($E$8:E73)</f>
        <v>0</v>
      </c>
      <c r="F74" s="19"/>
      <c r="H74" s="24"/>
    </row>
    <row r="75" spans="1:8" s="3" customFormat="1" ht="20.25">
      <c r="A75" s="35">
        <f t="shared" si="5"/>
        <v>2013</v>
      </c>
      <c r="B75" s="15" t="s">
        <v>14</v>
      </c>
      <c r="C75" s="16">
        <v>41517</v>
      </c>
      <c r="D75" s="17">
        <v>0.3051</v>
      </c>
      <c r="E75" s="18">
        <f>IF(C75&lt;$B$3,0,IF(C75&gt;$B$4,($B$4-$B$3),(C75-$B$3)))-SUM($E$8:E74)</f>
        <v>0</v>
      </c>
      <c r="F75" s="19"/>
      <c r="H75" s="24"/>
    </row>
    <row r="76" spans="1:8" s="3" customFormat="1" ht="20.25">
      <c r="A76" s="35">
        <f t="shared" si="5"/>
        <v>2013</v>
      </c>
      <c r="B76" s="15" t="s">
        <v>10</v>
      </c>
      <c r="C76" s="16">
        <v>41547</v>
      </c>
      <c r="D76" s="17">
        <v>0.3051</v>
      </c>
      <c r="E76" s="18">
        <f>IF(C76&lt;$B$3,0,IF(C76&gt;$B$4,($B$4-$B$3),(C76-$B$3)))-SUM($E$8:E75)</f>
        <v>0</v>
      </c>
      <c r="F76" s="19">
        <f>ROUND(+$B$2*(D76/365)*(SUM(E74:E76)),-3)</f>
        <v>0</v>
      </c>
      <c r="H76" s="24"/>
    </row>
    <row r="77" spans="1:8" s="3" customFormat="1" ht="20.25">
      <c r="A77" s="35">
        <f t="shared" si="5"/>
        <v>2013</v>
      </c>
      <c r="B77" s="15" t="s">
        <v>11</v>
      </c>
      <c r="C77" s="16">
        <v>41578</v>
      </c>
      <c r="D77" s="17">
        <v>0.2978</v>
      </c>
      <c r="E77" s="18">
        <f>IF(C77&lt;$B$3,0,IF(C77&gt;$B$4,($B$4-$B$3),(C77-$B$3)))-SUM($E$8:E76)</f>
        <v>0</v>
      </c>
      <c r="F77" s="19"/>
      <c r="H77" s="24"/>
    </row>
    <row r="78" spans="1:8" s="3" customFormat="1" ht="20.25">
      <c r="A78" s="35">
        <f t="shared" si="5"/>
        <v>2013</v>
      </c>
      <c r="B78" s="15" t="s">
        <v>12</v>
      </c>
      <c r="C78" s="16">
        <v>41608</v>
      </c>
      <c r="D78" s="17">
        <v>0.2978</v>
      </c>
      <c r="E78" s="18">
        <f>IF(C78&lt;$B$3,0,IF(C78&gt;$B$4,($B$4-$B$3),(C78-$B$3)))-SUM($E$8:E77)</f>
        <v>0</v>
      </c>
      <c r="F78" s="19"/>
      <c r="H78" s="24"/>
    </row>
    <row r="79" spans="1:8" s="3" customFormat="1" ht="21" thickBot="1">
      <c r="A79" s="36">
        <f t="shared" si="5"/>
        <v>2013</v>
      </c>
      <c r="B79" s="30" t="s">
        <v>13</v>
      </c>
      <c r="C79" s="31">
        <v>41639</v>
      </c>
      <c r="D79" s="32">
        <v>0.2978</v>
      </c>
      <c r="E79" s="33">
        <f>IF(C79&lt;$B$3,0,IF(C79&gt;$B$4,($B$4-$B$3),(C79-$B$3)))-SUM($E$8:E78)</f>
        <v>0</v>
      </c>
      <c r="F79" s="34">
        <f>ROUND(+$B$2*(D79/365)*(SUM(E77:E79)),-3)</f>
        <v>0</v>
      </c>
      <c r="H79" s="24"/>
    </row>
    <row r="80" spans="1:8" s="3" customFormat="1" ht="20.25">
      <c r="A80" s="40">
        <v>2014</v>
      </c>
      <c r="B80" s="10" t="s">
        <v>2</v>
      </c>
      <c r="C80" s="11">
        <v>41670</v>
      </c>
      <c r="D80" s="12">
        <v>0.2948</v>
      </c>
      <c r="E80" s="13">
        <f>IF(C80&lt;$B$3,0,IF(C80&gt;$B$4,($B$4-$B$3),(C80-$B$3)))-SUM($E$8:E79)</f>
        <v>0</v>
      </c>
      <c r="F80" s="14"/>
      <c r="H80" s="24"/>
    </row>
    <row r="81" spans="1:8" s="3" customFormat="1" ht="20.25">
      <c r="A81" s="35">
        <f aca="true" t="shared" si="6" ref="A81:A91">+A80</f>
        <v>2014</v>
      </c>
      <c r="B81" s="15" t="s">
        <v>3</v>
      </c>
      <c r="C81" s="16">
        <v>41698</v>
      </c>
      <c r="D81" s="17">
        <v>0.2948</v>
      </c>
      <c r="E81" s="18">
        <f>IF(C81&lt;$B$3,0,IF(C81&gt;$B$4,($B$4-$B$3),(C81-$B$3)))-SUM($E$8:E80)</f>
        <v>0</v>
      </c>
      <c r="F81" s="19"/>
      <c r="H81" s="24"/>
    </row>
    <row r="82" spans="1:8" s="3" customFormat="1" ht="20.25">
      <c r="A82" s="35">
        <f t="shared" si="6"/>
        <v>2014</v>
      </c>
      <c r="B82" s="15" t="s">
        <v>4</v>
      </c>
      <c r="C82" s="16">
        <v>41729</v>
      </c>
      <c r="D82" s="17">
        <v>0.2948</v>
      </c>
      <c r="E82" s="18">
        <f>IF(C82&lt;$B$3,0,IF(C82&gt;$B$4,($B$4-$B$3),(C82-$B$3)))-SUM($E$8:E81)</f>
        <v>0</v>
      </c>
      <c r="F82" s="19">
        <f>ROUND(+$B$2*(D82/365)*(SUM(E80:E82)),-3)</f>
        <v>0</v>
      </c>
      <c r="H82" s="24"/>
    </row>
    <row r="83" spans="1:8" s="3" customFormat="1" ht="20.25">
      <c r="A83" s="35">
        <f t="shared" si="6"/>
        <v>2014</v>
      </c>
      <c r="B83" s="15" t="s">
        <v>5</v>
      </c>
      <c r="C83" s="16">
        <v>41759</v>
      </c>
      <c r="D83" s="17">
        <v>0.2945</v>
      </c>
      <c r="E83" s="18">
        <f>IF(C83&lt;$B$3,0,IF(C83&gt;$B$4,($B$4-$B$3),(C83-$B$3)))-SUM($E$8:E82)</f>
        <v>0</v>
      </c>
      <c r="F83" s="19"/>
      <c r="H83" s="24"/>
    </row>
    <row r="84" spans="1:8" s="3" customFormat="1" ht="20.25">
      <c r="A84" s="35">
        <f t="shared" si="6"/>
        <v>2014</v>
      </c>
      <c r="B84" s="15" t="s">
        <v>6</v>
      </c>
      <c r="C84" s="16">
        <v>41790</v>
      </c>
      <c r="D84" s="17">
        <v>0.2945</v>
      </c>
      <c r="E84" s="18">
        <f>IF(C84&lt;$B$3,0,IF(C84&gt;$B$4,($B$4-$B$3),(C84-$B$3)))-SUM($E$8:E83)</f>
        <v>0</v>
      </c>
      <c r="F84" s="19"/>
      <c r="H84" s="24"/>
    </row>
    <row r="85" spans="1:8" s="3" customFormat="1" ht="20.25">
      <c r="A85" s="35">
        <f t="shared" si="6"/>
        <v>2014</v>
      </c>
      <c r="B85" s="15" t="s">
        <v>7</v>
      </c>
      <c r="C85" s="16">
        <v>41820</v>
      </c>
      <c r="D85" s="17">
        <v>0.2945</v>
      </c>
      <c r="E85" s="18">
        <f>IF(C85&lt;$B$3,0,IF(C85&gt;$B$4,($B$4-$B$3),(C85-$B$3)))-SUM($E$8:E84)</f>
        <v>0</v>
      </c>
      <c r="F85" s="19">
        <f>ROUND(+$B$2*(D85/365)*(SUM(E83:E85)),-3)</f>
        <v>0</v>
      </c>
      <c r="H85" s="24"/>
    </row>
    <row r="86" spans="1:8" s="3" customFormat="1" ht="20.25">
      <c r="A86" s="35">
        <f t="shared" si="6"/>
        <v>2014</v>
      </c>
      <c r="B86" s="15" t="s">
        <v>8</v>
      </c>
      <c r="C86" s="16">
        <v>41851</v>
      </c>
      <c r="D86" s="17">
        <v>0.29</v>
      </c>
      <c r="E86" s="18">
        <f>IF(C86&lt;$B$3,0,IF(C86&gt;$B$4,($B$4-$B$3),(C86-$B$3)))-SUM($E$8:E85)</f>
        <v>0</v>
      </c>
      <c r="F86" s="19"/>
      <c r="H86" s="24"/>
    </row>
    <row r="87" spans="1:8" s="3" customFormat="1" ht="20.25">
      <c r="A87" s="35">
        <f t="shared" si="6"/>
        <v>2014</v>
      </c>
      <c r="B87" s="15" t="s">
        <v>14</v>
      </c>
      <c r="C87" s="16">
        <v>41882</v>
      </c>
      <c r="D87" s="17">
        <v>0.29</v>
      </c>
      <c r="E87" s="18">
        <f>IF(C87&lt;$B$3,0,IF(C87&gt;$B$4,($B$4-$B$3),(C87-$B$3)))-SUM($E$8:E86)</f>
        <v>0</v>
      </c>
      <c r="F87" s="19"/>
      <c r="H87" s="24"/>
    </row>
    <row r="88" spans="1:8" s="3" customFormat="1" ht="20.25">
      <c r="A88" s="35">
        <f t="shared" si="6"/>
        <v>2014</v>
      </c>
      <c r="B88" s="15" t="s">
        <v>10</v>
      </c>
      <c r="C88" s="16">
        <v>41912</v>
      </c>
      <c r="D88" s="17">
        <v>0.29</v>
      </c>
      <c r="E88" s="18">
        <f>IF(C88&lt;$B$3,0,IF(C88&gt;$B$4,($B$4-$B$3),(C88-$B$3)))-SUM($E$8:E87)</f>
        <v>0</v>
      </c>
      <c r="F88" s="19">
        <f>ROUND(+$B$2*(D88/365)*(SUM(E86:E88)),-3)</f>
        <v>0</v>
      </c>
      <c r="H88" s="24"/>
    </row>
    <row r="89" spans="1:8" s="3" customFormat="1" ht="20.25">
      <c r="A89" s="35">
        <f t="shared" si="6"/>
        <v>2014</v>
      </c>
      <c r="B89" s="15" t="s">
        <v>11</v>
      </c>
      <c r="C89" s="16">
        <v>41943</v>
      </c>
      <c r="D89" s="17">
        <v>0.2876</v>
      </c>
      <c r="E89" s="18">
        <f>IF(C89&lt;$B$3,0,IF(C89&gt;$B$4,($B$4-$B$3),(C89-$B$3)))-SUM($E$8:E88)</f>
        <v>0</v>
      </c>
      <c r="F89" s="19"/>
      <c r="H89" s="24"/>
    </row>
    <row r="90" spans="1:8" s="3" customFormat="1" ht="20.25">
      <c r="A90" s="35">
        <f t="shared" si="6"/>
        <v>2014</v>
      </c>
      <c r="B90" s="15" t="s">
        <v>12</v>
      </c>
      <c r="C90" s="16">
        <v>41973</v>
      </c>
      <c r="D90" s="17">
        <v>0.2876</v>
      </c>
      <c r="E90" s="18">
        <f>IF(C90&lt;$B$3,0,IF(C90&gt;$B$4,($B$4-$B$3),(C90-$B$3)))-SUM($E$8:E89)</f>
        <v>0</v>
      </c>
      <c r="F90" s="19"/>
      <c r="H90" s="24"/>
    </row>
    <row r="91" spans="1:8" s="3" customFormat="1" ht="21" thickBot="1">
      <c r="A91" s="36">
        <f t="shared" si="6"/>
        <v>2014</v>
      </c>
      <c r="B91" s="30" t="s">
        <v>13</v>
      </c>
      <c r="C91" s="31">
        <v>42004</v>
      </c>
      <c r="D91" s="32">
        <v>0.2876</v>
      </c>
      <c r="E91" s="33">
        <f>IF(C91&lt;$B$3,0,IF(C91&gt;$B$4,($B$4-$B$3),(C91-$B$3)))-SUM($E$8:E90)</f>
        <v>0</v>
      </c>
      <c r="F91" s="34">
        <f>ROUND(+$B$2*(D91/365)*(SUM(E89:E91)),-3)</f>
        <v>0</v>
      </c>
      <c r="H91" s="24"/>
    </row>
    <row r="92" spans="1:8" s="3" customFormat="1" ht="20.25">
      <c r="A92" s="40">
        <v>2015</v>
      </c>
      <c r="B92" s="10" t="s">
        <v>2</v>
      </c>
      <c r="C92" s="11">
        <v>42035</v>
      </c>
      <c r="D92" s="12">
        <v>0.2882</v>
      </c>
      <c r="E92" s="13">
        <f>IF(C92&lt;$B$3,0,IF(C92&gt;$B$4,($B$4-$B$3),(C92-$B$3)))-SUM($E$8:E91)</f>
        <v>0</v>
      </c>
      <c r="F92" s="14"/>
      <c r="H92" s="24"/>
    </row>
    <row r="93" spans="1:8" s="3" customFormat="1" ht="20.25">
      <c r="A93" s="35">
        <f aca="true" t="shared" si="7" ref="A93:A103">+A92</f>
        <v>2015</v>
      </c>
      <c r="B93" s="15" t="s">
        <v>3</v>
      </c>
      <c r="C93" s="16">
        <v>42063</v>
      </c>
      <c r="D93" s="17">
        <v>0.2882</v>
      </c>
      <c r="E93" s="18">
        <f>IF(C93&lt;$B$3,0,IF(C93&gt;$B$4,($B$4-$B$3),(C93-$B$3)))-SUM($E$8:E92)</f>
        <v>0</v>
      </c>
      <c r="F93" s="19"/>
      <c r="H93" s="24"/>
    </row>
    <row r="94" spans="1:8" s="3" customFormat="1" ht="20.25">
      <c r="A94" s="35">
        <f t="shared" si="7"/>
        <v>2015</v>
      </c>
      <c r="B94" s="15" t="s">
        <v>4</v>
      </c>
      <c r="C94" s="16">
        <v>42094</v>
      </c>
      <c r="D94" s="17">
        <v>0.2882</v>
      </c>
      <c r="E94" s="18">
        <f>IF(C94&lt;$B$3,0,IF(C94&gt;$B$4,($B$4-$B$3),(C94-$B$3)))-SUM($E$8:E93)</f>
        <v>0</v>
      </c>
      <c r="F94" s="19">
        <f>ROUND(+$B$2*(D94/365)*(SUM(E92:E94)),-3)</f>
        <v>0</v>
      </c>
      <c r="H94" s="24"/>
    </row>
    <row r="95" spans="1:8" s="3" customFormat="1" ht="20.25">
      <c r="A95" s="35">
        <f t="shared" si="7"/>
        <v>2015</v>
      </c>
      <c r="B95" s="15" t="s">
        <v>5</v>
      </c>
      <c r="C95" s="16">
        <v>42124</v>
      </c>
      <c r="D95" s="17">
        <v>0.2906</v>
      </c>
      <c r="E95" s="18">
        <f>IF(C95&lt;$B$3,0,IF(C95&gt;$B$4,($B$4-$B$3),(C95-$B$3)))-SUM($E$8:E94)</f>
        <v>0</v>
      </c>
      <c r="F95" s="19"/>
      <c r="H95" s="24"/>
    </row>
    <row r="96" spans="1:8" s="3" customFormat="1" ht="20.25">
      <c r="A96" s="35">
        <f t="shared" si="7"/>
        <v>2015</v>
      </c>
      <c r="B96" s="15" t="s">
        <v>6</v>
      </c>
      <c r="C96" s="16">
        <v>42155</v>
      </c>
      <c r="D96" s="17">
        <v>0.2906</v>
      </c>
      <c r="E96" s="18">
        <f>IF(C96&lt;$B$3,0,IF(C96&gt;$B$4,($B$4-$B$3),(C96-$B$3)))-SUM($E$8:E95)</f>
        <v>0</v>
      </c>
      <c r="F96" s="19"/>
      <c r="H96" s="24"/>
    </row>
    <row r="97" spans="1:8" s="3" customFormat="1" ht="20.25">
      <c r="A97" s="35">
        <f t="shared" si="7"/>
        <v>2015</v>
      </c>
      <c r="B97" s="15" t="s">
        <v>7</v>
      </c>
      <c r="C97" s="16">
        <v>42185</v>
      </c>
      <c r="D97" s="17">
        <v>0.2906</v>
      </c>
      <c r="E97" s="18">
        <f>IF(C97&lt;$B$3,0,IF(C97&gt;$B$4,($B$4-$B$3),(C97-$B$3)))-SUM($E$8:E96)</f>
        <v>0</v>
      </c>
      <c r="F97" s="19">
        <f>ROUND(+$B$2*(D97/365)*(SUM(E95:E97)),-3)</f>
        <v>0</v>
      </c>
      <c r="H97" s="24"/>
    </row>
    <row r="98" spans="1:8" s="3" customFormat="1" ht="20.25">
      <c r="A98" s="35">
        <f t="shared" si="7"/>
        <v>2015</v>
      </c>
      <c r="B98" s="15" t="s">
        <v>8</v>
      </c>
      <c r="C98" s="16">
        <v>42216</v>
      </c>
      <c r="D98" s="17">
        <v>0.2889</v>
      </c>
      <c r="E98" s="18">
        <f>IF(C98&lt;$B$3,0,IF(C98&gt;$B$4,($B$4-$B$3),(C98-$B$3)))-SUM($E$8:E97)</f>
        <v>0</v>
      </c>
      <c r="F98" s="19"/>
      <c r="H98" s="24"/>
    </row>
    <row r="99" spans="1:8" s="3" customFormat="1" ht="20.25">
      <c r="A99" s="35">
        <f t="shared" si="7"/>
        <v>2015</v>
      </c>
      <c r="B99" s="15" t="s">
        <v>14</v>
      </c>
      <c r="C99" s="16">
        <v>42247</v>
      </c>
      <c r="D99" s="17">
        <v>0.2889</v>
      </c>
      <c r="E99" s="18">
        <f>IF(C99&lt;$B$3,0,IF(C99&gt;$B$4,($B$4-$B$3),(C99-$B$3)))-SUM($E$8:E98)</f>
        <v>0</v>
      </c>
      <c r="F99" s="19"/>
      <c r="H99" s="24"/>
    </row>
    <row r="100" spans="1:8" s="3" customFormat="1" ht="20.25">
      <c r="A100" s="35">
        <f t="shared" si="7"/>
        <v>2015</v>
      </c>
      <c r="B100" s="15" t="s">
        <v>10</v>
      </c>
      <c r="C100" s="16">
        <v>42277</v>
      </c>
      <c r="D100" s="17">
        <v>0.2889</v>
      </c>
      <c r="E100" s="18">
        <f>IF(C100&lt;$B$3,0,IF(C100&gt;$B$4,($B$4-$B$3),(C100-$B$3)))-SUM($E$8:E99)</f>
        <v>0</v>
      </c>
      <c r="F100" s="19">
        <f>ROUND(+$B$2*(D100/365)*(SUM(E98:E100)),-3)</f>
        <v>0</v>
      </c>
      <c r="H100" s="24"/>
    </row>
    <row r="101" spans="1:8" s="3" customFormat="1" ht="20.25">
      <c r="A101" s="35">
        <f t="shared" si="7"/>
        <v>2015</v>
      </c>
      <c r="B101" s="15" t="s">
        <v>11</v>
      </c>
      <c r="C101" s="16">
        <v>42308</v>
      </c>
      <c r="D101" s="17">
        <v>0.29</v>
      </c>
      <c r="E101" s="18">
        <f>IF(C101&lt;$B$3,0,IF(C101&gt;$B$4,($B$4-$B$3),(C101-$B$3)))-SUM($E$8:E100)</f>
        <v>0</v>
      </c>
      <c r="F101" s="19"/>
      <c r="H101" s="24"/>
    </row>
    <row r="102" spans="1:8" s="3" customFormat="1" ht="20.25">
      <c r="A102" s="35">
        <f t="shared" si="7"/>
        <v>2015</v>
      </c>
      <c r="B102" s="15" t="s">
        <v>12</v>
      </c>
      <c r="C102" s="16">
        <v>42338</v>
      </c>
      <c r="D102" s="17">
        <v>0.29</v>
      </c>
      <c r="E102" s="18">
        <f>IF(C102&lt;$B$3,0,IF(C102&gt;$B$4,($B$4-$B$3),(C102-$B$3)))-SUM($E$8:E101)</f>
        <v>0</v>
      </c>
      <c r="F102" s="19"/>
      <c r="H102" s="24"/>
    </row>
    <row r="103" spans="1:8" s="3" customFormat="1" ht="21" thickBot="1">
      <c r="A103" s="36">
        <f t="shared" si="7"/>
        <v>2015</v>
      </c>
      <c r="B103" s="30" t="s">
        <v>13</v>
      </c>
      <c r="C103" s="31">
        <v>42369</v>
      </c>
      <c r="D103" s="32">
        <v>0.29</v>
      </c>
      <c r="E103" s="33">
        <f>IF(C103&lt;$B$3,0,IF(C103&gt;$B$4,($B$4-$B$3),(C103-$B$3)))-SUM($E$8:E102)</f>
        <v>0</v>
      </c>
      <c r="F103" s="34">
        <f>ROUND(+$B$2*(D103/365)*(SUM(E101:E103)),-3)</f>
        <v>0</v>
      </c>
      <c r="H103" s="24"/>
    </row>
    <row r="104" spans="1:8" s="3" customFormat="1" ht="20.25">
      <c r="A104" s="40">
        <v>2016</v>
      </c>
      <c r="B104" s="10" t="s">
        <v>2</v>
      </c>
      <c r="C104" s="11">
        <v>42400</v>
      </c>
      <c r="D104" s="12">
        <v>0.2952</v>
      </c>
      <c r="E104" s="13">
        <f>IF(C104&lt;$B$3,0,IF(C104&gt;$B$4,($B$4-$B$3),(C104-$B$3)))-SUM($E$8:E103)</f>
        <v>0</v>
      </c>
      <c r="F104" s="14"/>
      <c r="H104" s="24"/>
    </row>
    <row r="105" spans="1:8" s="3" customFormat="1" ht="20.25">
      <c r="A105" s="35">
        <f aca="true" t="shared" si="8" ref="A105:A115">+A104</f>
        <v>2016</v>
      </c>
      <c r="B105" s="15" t="s">
        <v>3</v>
      </c>
      <c r="C105" s="16">
        <v>42429</v>
      </c>
      <c r="D105" s="17">
        <v>0.2952</v>
      </c>
      <c r="E105" s="18">
        <f>IF(C105&lt;$B$3,0,IF(C105&gt;$B$4,($B$4-$B$3),(C105-$B$3)))-SUM($E$8:E104)</f>
        <v>0</v>
      </c>
      <c r="F105" s="19"/>
      <c r="H105" s="24"/>
    </row>
    <row r="106" spans="1:8" s="3" customFormat="1" ht="20.25">
      <c r="A106" s="35">
        <f t="shared" si="8"/>
        <v>2016</v>
      </c>
      <c r="B106" s="15" t="s">
        <v>4</v>
      </c>
      <c r="C106" s="16">
        <v>42460</v>
      </c>
      <c r="D106" s="17">
        <v>0.2952</v>
      </c>
      <c r="E106" s="18">
        <f>IF(C106&lt;$B$3,0,IF(C106&gt;$B$4,($B$4-$B$3),(C106-$B$3)))-SUM($E$8:E105)</f>
        <v>0</v>
      </c>
      <c r="F106" s="19">
        <f>ROUND(+$B$2*(D106/366)*(SUM(E104:E106)),-3)</f>
        <v>0</v>
      </c>
      <c r="H106" s="24"/>
    </row>
    <row r="107" spans="1:8" s="3" customFormat="1" ht="20.25">
      <c r="A107" s="35">
        <f t="shared" si="8"/>
        <v>2016</v>
      </c>
      <c r="B107" s="15" t="s">
        <v>5</v>
      </c>
      <c r="C107" s="16">
        <v>42490</v>
      </c>
      <c r="D107" s="17">
        <v>0.3081</v>
      </c>
      <c r="E107" s="18">
        <f>IF(C107&lt;$B$3,0,IF(C107&gt;$B$4,($B$4-$B$3),(C107-$B$3)))-SUM($E$8:E106)</f>
        <v>0</v>
      </c>
      <c r="F107" s="19"/>
      <c r="H107" s="24"/>
    </row>
    <row r="108" spans="1:8" s="3" customFormat="1" ht="20.25">
      <c r="A108" s="35">
        <f t="shared" si="8"/>
        <v>2016</v>
      </c>
      <c r="B108" s="15" t="s">
        <v>6</v>
      </c>
      <c r="C108" s="16">
        <v>42521</v>
      </c>
      <c r="D108" s="17">
        <v>0.3081</v>
      </c>
      <c r="E108" s="18">
        <f>IF(C108&lt;$B$3,0,IF(C108&gt;$B$4,($B$4-$B$3),(C108-$B$3)))-SUM($E$8:E107)</f>
        <v>0</v>
      </c>
      <c r="F108" s="19"/>
      <c r="H108" s="24"/>
    </row>
    <row r="109" spans="1:8" s="3" customFormat="1" ht="20.25">
      <c r="A109" s="35">
        <f t="shared" si="8"/>
        <v>2016</v>
      </c>
      <c r="B109" s="15" t="s">
        <v>7</v>
      </c>
      <c r="C109" s="16">
        <v>42551</v>
      </c>
      <c r="D109" s="17">
        <v>0.3081</v>
      </c>
      <c r="E109" s="18">
        <f>IF(C109&lt;$B$3,0,IF(C109&gt;$B$4,($B$4-$B$3),(C109-$B$3)))-SUM($E$8:E108)</f>
        <v>0</v>
      </c>
      <c r="F109" s="19">
        <f>ROUND(+$B$2*(D109/366)*(SUM(E107:E109)),-3)</f>
        <v>0</v>
      </c>
      <c r="H109" s="24"/>
    </row>
    <row r="110" spans="1:8" s="3" customFormat="1" ht="20.25">
      <c r="A110" s="35">
        <f t="shared" si="8"/>
        <v>2016</v>
      </c>
      <c r="B110" s="15" t="s">
        <v>8</v>
      </c>
      <c r="C110" s="16">
        <v>42582</v>
      </c>
      <c r="D110" s="17">
        <v>0.3201</v>
      </c>
      <c r="E110" s="18">
        <f>IF(C110&lt;$B$3,0,IF(C110&gt;$B$4,($B$4-$B$3),(C110-$B$3)))-SUM($E$8:E109)</f>
        <v>0</v>
      </c>
      <c r="F110" s="19"/>
      <c r="H110" s="24"/>
    </row>
    <row r="111" spans="1:8" s="3" customFormat="1" ht="20.25">
      <c r="A111" s="35">
        <f t="shared" si="8"/>
        <v>2016</v>
      </c>
      <c r="B111" s="15" t="s">
        <v>14</v>
      </c>
      <c r="C111" s="16">
        <v>42613</v>
      </c>
      <c r="D111" s="17">
        <v>0.3201</v>
      </c>
      <c r="E111" s="18">
        <f>IF(C111&lt;$B$3,0,IF(C111&gt;$B$4,($B$4-$B$3),(C111-$B$3)))-SUM($E$8:E110)</f>
        <v>0</v>
      </c>
      <c r="F111" s="19"/>
      <c r="H111" s="24"/>
    </row>
    <row r="112" spans="1:8" s="3" customFormat="1" ht="20.25">
      <c r="A112" s="35">
        <f t="shared" si="8"/>
        <v>2016</v>
      </c>
      <c r="B112" s="15" t="s">
        <v>10</v>
      </c>
      <c r="C112" s="16">
        <v>42643</v>
      </c>
      <c r="D112" s="17">
        <v>0.3201</v>
      </c>
      <c r="E112" s="18">
        <f>IF(C112&lt;$B$3,0,IF(C112&gt;$B$4,($B$4-$B$3),(C112-$B$3)))-SUM($E$8:E111)</f>
        <v>0</v>
      </c>
      <c r="F112" s="19">
        <f>ROUND(+$B$2*(D112/366)*(SUM(E110:E112)),-3)</f>
        <v>0</v>
      </c>
      <c r="H112" s="24"/>
    </row>
    <row r="113" spans="1:8" s="3" customFormat="1" ht="20.25">
      <c r="A113" s="35">
        <f t="shared" si="8"/>
        <v>2016</v>
      </c>
      <c r="B113" s="15" t="s">
        <v>11</v>
      </c>
      <c r="C113" s="16">
        <v>42674</v>
      </c>
      <c r="D113" s="17">
        <v>0.3299</v>
      </c>
      <c r="E113" s="18">
        <f>IF(C113&lt;$B$3,0,IF(C113&gt;$B$4,($B$4-$B$3),(C113-$B$3)))-SUM($E$8:E112)</f>
        <v>0</v>
      </c>
      <c r="F113" s="19"/>
      <c r="H113" s="24"/>
    </row>
    <row r="114" spans="1:8" s="3" customFormat="1" ht="20.25">
      <c r="A114" s="35">
        <f t="shared" si="8"/>
        <v>2016</v>
      </c>
      <c r="B114" s="15" t="s">
        <v>12</v>
      </c>
      <c r="C114" s="16">
        <v>42704</v>
      </c>
      <c r="D114" s="17">
        <v>0.3299</v>
      </c>
      <c r="E114" s="18">
        <f>IF(C114&lt;$B$3,0,IF(C114&gt;$B$4,($B$4-$B$3),(C114-$B$3)))-SUM($E$8:E113)</f>
        <v>0</v>
      </c>
      <c r="F114" s="19"/>
      <c r="H114" s="24"/>
    </row>
    <row r="115" spans="1:8" s="3" customFormat="1" ht="21" thickBot="1">
      <c r="A115" s="36">
        <f t="shared" si="8"/>
        <v>2016</v>
      </c>
      <c r="B115" s="30" t="s">
        <v>13</v>
      </c>
      <c r="C115" s="31">
        <v>42735</v>
      </c>
      <c r="D115" s="32">
        <v>0.3299</v>
      </c>
      <c r="E115" s="33">
        <f>IF(C115&lt;$B$3,0,IF(C115&gt;$B$4,($B$4-$B$3),(C115-$B$3)))-SUM($E$8:E114)</f>
        <v>0</v>
      </c>
      <c r="F115" s="34">
        <f>ROUND(+$B$2*(D115/366)*(SUM(E113:E115)),-3)</f>
        <v>0</v>
      </c>
      <c r="H115" s="24"/>
    </row>
    <row r="116" spans="1:8" s="3" customFormat="1" ht="20.25">
      <c r="A116" s="40">
        <v>2017</v>
      </c>
      <c r="B116" s="10" t="s">
        <v>2</v>
      </c>
      <c r="C116" s="11">
        <v>42766</v>
      </c>
      <c r="D116" s="12">
        <v>0.3151</v>
      </c>
      <c r="E116" s="13">
        <f>IF(C116&lt;$B$3,0,IF(C116&gt;$B$4,($B$4-$B$3),(C116-$B$3)))-SUM($E$8:E115)</f>
        <v>0</v>
      </c>
      <c r="F116" s="14"/>
      <c r="H116" s="24"/>
    </row>
    <row r="117" spans="1:8" s="3" customFormat="1" ht="20.25">
      <c r="A117" s="35">
        <f aca="true" t="shared" si="9" ref="A117:A127">+A116</f>
        <v>2017</v>
      </c>
      <c r="B117" s="15" t="s">
        <v>3</v>
      </c>
      <c r="C117" s="16">
        <v>42794</v>
      </c>
      <c r="D117" s="17">
        <v>0.3151</v>
      </c>
      <c r="E117" s="18">
        <f>IF(C117&lt;$B$3,0,IF(C117&gt;$B$4,($B$4-$B$3),(C117-$B$3)))-SUM($E$8:E116)</f>
        <v>0</v>
      </c>
      <c r="F117" s="19"/>
      <c r="H117" s="24"/>
    </row>
    <row r="118" spans="1:8" s="3" customFormat="1" ht="20.25">
      <c r="A118" s="35">
        <f t="shared" si="9"/>
        <v>2017</v>
      </c>
      <c r="B118" s="15" t="s">
        <v>4</v>
      </c>
      <c r="C118" s="16">
        <v>42825</v>
      </c>
      <c r="D118" s="17">
        <v>0.3151</v>
      </c>
      <c r="E118" s="18">
        <f>IF(C118&lt;$B$3,0,IF(C118&gt;$B$4,($B$4-$B$3),(C118-$B$3)))-SUM($E$8:E117)</f>
        <v>0</v>
      </c>
      <c r="F118" s="19">
        <f>ROUND(+$B$2*(D118/365)*(SUM(E116:E118)),-3)</f>
        <v>0</v>
      </c>
      <c r="H118" s="24"/>
    </row>
    <row r="119" spans="1:8" s="3" customFormat="1" ht="20.25">
      <c r="A119" s="35">
        <f t="shared" si="9"/>
        <v>2017</v>
      </c>
      <c r="B119" s="15" t="s">
        <v>5</v>
      </c>
      <c r="C119" s="16">
        <v>42855</v>
      </c>
      <c r="D119" s="17">
        <v>0.315</v>
      </c>
      <c r="E119" s="18">
        <f>IF(C119&lt;$B$3,0,IF(C119&gt;$B$4,($B$4-$B$3),(C119-$B$3)))-SUM($E$8:E118)</f>
        <v>0</v>
      </c>
      <c r="F119" s="19"/>
      <c r="H119" s="24"/>
    </row>
    <row r="120" spans="1:8" s="3" customFormat="1" ht="20.25">
      <c r="A120" s="35">
        <f t="shared" si="9"/>
        <v>2017</v>
      </c>
      <c r="B120" s="15" t="s">
        <v>6</v>
      </c>
      <c r="C120" s="16">
        <v>42886</v>
      </c>
      <c r="D120" s="17">
        <v>0.315</v>
      </c>
      <c r="E120" s="18">
        <f>IF(C120&lt;$B$3,0,IF(C120&gt;$B$4,($B$4-$B$3),(C120-$B$3)))-SUM($E$8:E119)</f>
        <v>0</v>
      </c>
      <c r="F120" s="19"/>
      <c r="H120" s="24"/>
    </row>
    <row r="121" spans="1:8" s="3" customFormat="1" ht="20.25">
      <c r="A121" s="35">
        <f t="shared" si="9"/>
        <v>2017</v>
      </c>
      <c r="B121" s="15" t="s">
        <v>7</v>
      </c>
      <c r="C121" s="16">
        <v>42916</v>
      </c>
      <c r="D121" s="17">
        <v>0.315</v>
      </c>
      <c r="E121" s="18">
        <f>IF(C121&lt;$B$3,0,IF(C121&gt;$B$4,($B$4-$B$3),(C121-$B$3)))-SUM($E$8:E120)</f>
        <v>0</v>
      </c>
      <c r="F121" s="19">
        <f>ROUND(+$B$2*(D121/365)*(SUM(E119:E121)),-3)</f>
        <v>0</v>
      </c>
      <c r="H121" s="24"/>
    </row>
    <row r="122" spans="1:8" s="3" customFormat="1" ht="20.25">
      <c r="A122" s="35">
        <f t="shared" si="9"/>
        <v>2017</v>
      </c>
      <c r="B122" s="15" t="s">
        <v>8</v>
      </c>
      <c r="C122" s="16">
        <v>42947</v>
      </c>
      <c r="D122" s="17">
        <v>0.3097</v>
      </c>
      <c r="E122" s="18">
        <f>IF(C122&lt;$B$3,0,IF(C122&gt;$B$4,($B$4-$B$3),(C122-$B$3)))-SUM($E$8:E121)</f>
        <v>0</v>
      </c>
      <c r="F122" s="19"/>
      <c r="H122" s="24"/>
    </row>
    <row r="123" spans="1:8" s="3" customFormat="1" ht="20.25">
      <c r="A123" s="35">
        <f t="shared" si="9"/>
        <v>2017</v>
      </c>
      <c r="B123" s="15" t="s">
        <v>14</v>
      </c>
      <c r="C123" s="16">
        <v>42978</v>
      </c>
      <c r="D123" s="17">
        <v>0.3097</v>
      </c>
      <c r="E123" s="18">
        <f>IF(C123&lt;$B$3,0,IF(C123&gt;$B$4,($B$4-$B$3),(C123-$B$3)))-SUM($E$8:E122)</f>
        <v>0</v>
      </c>
      <c r="F123" s="19">
        <f>ROUND(+$B$2*(D123/365)*(SUM(E122:E123)),-3)</f>
        <v>0</v>
      </c>
      <c r="H123" s="24"/>
    </row>
    <row r="124" spans="1:8" s="3" customFormat="1" ht="20.25">
      <c r="A124" s="35">
        <f t="shared" si="9"/>
        <v>2017</v>
      </c>
      <c r="B124" s="15" t="s">
        <v>10</v>
      </c>
      <c r="C124" s="16">
        <v>43008</v>
      </c>
      <c r="D124" s="17">
        <v>0.3022</v>
      </c>
      <c r="E124" s="18">
        <f>IF(C124&lt;$B$3,0,IF(C124&gt;$B$4,($B$4-$B$3),(C124-$B$3)))-SUM($E$8:E123)</f>
        <v>0</v>
      </c>
      <c r="F124" s="19">
        <f>+ROUND((B2*D124*E124)/365,-3)</f>
        <v>0</v>
      </c>
      <c r="H124" s="24"/>
    </row>
    <row r="125" spans="1:8" s="3" customFormat="1" ht="20.25">
      <c r="A125" s="35">
        <f t="shared" si="9"/>
        <v>2017</v>
      </c>
      <c r="B125" s="15" t="s">
        <v>11</v>
      </c>
      <c r="C125" s="16">
        <v>43039</v>
      </c>
      <c r="D125" s="17">
        <v>0.2973</v>
      </c>
      <c r="E125" s="18">
        <f>IF(C125&lt;$B$3,0,IF(C125&gt;$B$4,($B$4-$B$3),(C125-$B$3)))-SUM($E$8:E124)</f>
        <v>0</v>
      </c>
      <c r="F125" s="19">
        <f>+ROUND((B2*D125*E125)/365,-3)</f>
        <v>0</v>
      </c>
      <c r="H125" s="24"/>
    </row>
    <row r="126" spans="1:8" s="3" customFormat="1" ht="20.25">
      <c r="A126" s="35">
        <f t="shared" si="9"/>
        <v>2017</v>
      </c>
      <c r="B126" s="15" t="s">
        <v>12</v>
      </c>
      <c r="C126" s="16">
        <v>43069</v>
      </c>
      <c r="D126" s="17">
        <v>0.2944</v>
      </c>
      <c r="E126" s="18">
        <f>IF(C126&lt;$B$3,0,IF(C126&gt;$B$4,($B$4-$B$3),(C126-$B$3)))-SUM($E$8:E125)</f>
        <v>0</v>
      </c>
      <c r="F126" s="19">
        <f>+ROUND((B2*D126*E126)/365,-3)</f>
        <v>0</v>
      </c>
      <c r="H126" s="24"/>
    </row>
    <row r="127" spans="1:8" s="3" customFormat="1" ht="21" thickBot="1">
      <c r="A127" s="36">
        <f t="shared" si="9"/>
        <v>2017</v>
      </c>
      <c r="B127" s="30" t="s">
        <v>13</v>
      </c>
      <c r="C127" s="31">
        <v>43100</v>
      </c>
      <c r="D127" s="32">
        <v>0.2916</v>
      </c>
      <c r="E127" s="33">
        <f>IF(C127&lt;$B$3,0,IF(C127&gt;$B$4,($B$4-$B$3),(C127-$B$3)))-SUM($E$8:E126)</f>
        <v>0</v>
      </c>
      <c r="F127" s="34">
        <f aca="true" t="shared" si="10" ref="F127:F134">+ROUND(($B$2*D127*E127)/365,-3)</f>
        <v>0</v>
      </c>
      <c r="H127" s="24"/>
    </row>
    <row r="128" spans="1:8" s="3" customFormat="1" ht="20.25">
      <c r="A128" s="40">
        <v>2018</v>
      </c>
      <c r="B128" s="10" t="s">
        <v>2</v>
      </c>
      <c r="C128" s="11">
        <v>43131</v>
      </c>
      <c r="D128" s="12">
        <v>0.2904</v>
      </c>
      <c r="E128" s="13">
        <f>IF(C128&lt;$B$3,0,IF(C128&gt;$B$4,($B$4-$B$3),(C128-$B$3)))-SUM($E$8:E127)</f>
        <v>0</v>
      </c>
      <c r="F128" s="14">
        <f t="shared" si="10"/>
        <v>0</v>
      </c>
      <c r="H128" s="24"/>
    </row>
    <row r="129" spans="1:8" s="3" customFormat="1" ht="20.25">
      <c r="A129" s="35">
        <f aca="true" t="shared" si="11" ref="A129:A139">+A128</f>
        <v>2018</v>
      </c>
      <c r="B129" s="15" t="s">
        <v>3</v>
      </c>
      <c r="C129" s="16">
        <v>43159</v>
      </c>
      <c r="D129" s="17">
        <f>31.52%-2%</f>
        <v>0.29519999999999996</v>
      </c>
      <c r="E129" s="18">
        <f>IF(C129&lt;$B$3,0,IF(C129&gt;$B$4,($B$4-$B$3),(C129-$B$3)))-SUM($E$8:E128)</f>
        <v>0</v>
      </c>
      <c r="F129" s="19">
        <f t="shared" si="10"/>
        <v>0</v>
      </c>
      <c r="H129" s="24"/>
    </row>
    <row r="130" spans="1:8" s="3" customFormat="1" ht="20.25">
      <c r="A130" s="35">
        <f t="shared" si="11"/>
        <v>2018</v>
      </c>
      <c r="B130" s="15" t="s">
        <v>4</v>
      </c>
      <c r="C130" s="16">
        <v>43190</v>
      </c>
      <c r="D130" s="17">
        <v>0.2902</v>
      </c>
      <c r="E130" s="18">
        <f>IF(C130&lt;$B$3,0,IF(C130&gt;$B$4,($B$4-$B$3),(C130-$B$3)))-SUM($E$8:E129)</f>
        <v>0</v>
      </c>
      <c r="F130" s="19">
        <f t="shared" si="10"/>
        <v>0</v>
      </c>
      <c r="H130" s="24"/>
    </row>
    <row r="131" spans="1:8" s="3" customFormat="1" ht="20.25">
      <c r="A131" s="35">
        <f t="shared" si="11"/>
        <v>2018</v>
      </c>
      <c r="B131" s="15" t="s">
        <v>5</v>
      </c>
      <c r="C131" s="16">
        <v>43220</v>
      </c>
      <c r="D131" s="17">
        <v>0.2872</v>
      </c>
      <c r="E131" s="18">
        <f>IF(C131&lt;$B$3,0,IF(C131&gt;$B$4,($B$4-$B$3),(C131-$B$3)))-SUM($E$8:E130)</f>
        <v>0</v>
      </c>
      <c r="F131" s="19">
        <f t="shared" si="10"/>
        <v>0</v>
      </c>
      <c r="H131" s="24"/>
    </row>
    <row r="132" spans="1:8" s="3" customFormat="1" ht="20.25">
      <c r="A132" s="35">
        <f t="shared" si="11"/>
        <v>2018</v>
      </c>
      <c r="B132" s="15" t="s">
        <v>6</v>
      </c>
      <c r="C132" s="16">
        <v>43251</v>
      </c>
      <c r="D132" s="17">
        <v>0.2866</v>
      </c>
      <c r="E132" s="18">
        <f>IF(C132&lt;$B$3,0,IF(C132&gt;$B$4,($B$4-$B$3),(C132-$B$3)))-SUM($E$8:E131)</f>
        <v>0</v>
      </c>
      <c r="F132" s="19">
        <f t="shared" si="10"/>
        <v>0</v>
      </c>
      <c r="H132" s="24"/>
    </row>
    <row r="133" spans="1:8" s="3" customFormat="1" ht="20.25">
      <c r="A133" s="35">
        <f t="shared" si="11"/>
        <v>2018</v>
      </c>
      <c r="B133" s="15" t="s">
        <v>7</v>
      </c>
      <c r="C133" s="16">
        <v>43281</v>
      </c>
      <c r="D133" s="17">
        <v>0.2842</v>
      </c>
      <c r="E133" s="18">
        <f>IF(C133&lt;$B$3,0,IF(C133&gt;$B$4,($B$4-$B$3),(C133-$B$3)))-SUM($E$8:E132)</f>
        <v>0</v>
      </c>
      <c r="F133" s="19">
        <f t="shared" si="10"/>
        <v>0</v>
      </c>
      <c r="H133" s="24"/>
    </row>
    <row r="134" spans="1:8" s="3" customFormat="1" ht="20.25">
      <c r="A134" s="35">
        <f t="shared" si="11"/>
        <v>2018</v>
      </c>
      <c r="B134" s="15" t="s">
        <v>8</v>
      </c>
      <c r="C134" s="16">
        <v>43312</v>
      </c>
      <c r="D134" s="17">
        <v>0.2805</v>
      </c>
      <c r="E134" s="18">
        <f>IF(C134&lt;$B$3,0,IF(C134&gt;$B$4,($B$4-$B$3),(C134-$B$3)))-SUM($E$8:E133)</f>
        <v>0</v>
      </c>
      <c r="F134" s="19">
        <f t="shared" si="10"/>
        <v>0</v>
      </c>
      <c r="G134" s="5"/>
      <c r="H134" s="24"/>
    </row>
    <row r="135" spans="1:8" s="3" customFormat="1" ht="20.25">
      <c r="A135" s="35">
        <f t="shared" si="11"/>
        <v>2018</v>
      </c>
      <c r="B135" s="15" t="s">
        <v>14</v>
      </c>
      <c r="C135" s="16">
        <v>43343</v>
      </c>
      <c r="D135" s="17">
        <v>0.2791</v>
      </c>
      <c r="E135" s="18">
        <f>IF(C135&lt;$B$3,0,IF(C135&gt;$B$4,($B$4-$B$3),(C135-$B$3)))-SUM($E$8:E134)</f>
        <v>0</v>
      </c>
      <c r="F135" s="19">
        <f aca="true" t="shared" si="12" ref="F135:F145">+ROUND(($B$2*D135*E135)/366,-3)</f>
        <v>0</v>
      </c>
      <c r="H135" s="24"/>
    </row>
    <row r="136" spans="1:8" s="3" customFormat="1" ht="20.25">
      <c r="A136" s="35">
        <f t="shared" si="11"/>
        <v>2018</v>
      </c>
      <c r="B136" s="15" t="s">
        <v>10</v>
      </c>
      <c r="C136" s="16">
        <v>43373</v>
      </c>
      <c r="D136" s="17">
        <v>0.2772</v>
      </c>
      <c r="E136" s="18">
        <f>IF(C136&lt;$B$3,0,IF(C136&gt;$B$4,($B$4-$B$3),(C136-$B$3)))-SUM($E$8:E135)</f>
        <v>0</v>
      </c>
      <c r="F136" s="19">
        <f t="shared" si="12"/>
        <v>0</v>
      </c>
      <c r="H136" s="24"/>
    </row>
    <row r="137" spans="1:8" s="3" customFormat="1" ht="20.25">
      <c r="A137" s="35">
        <f t="shared" si="11"/>
        <v>2018</v>
      </c>
      <c r="B137" s="15" t="s">
        <v>11</v>
      </c>
      <c r="C137" s="16">
        <v>43404</v>
      </c>
      <c r="D137" s="17">
        <v>0.2745</v>
      </c>
      <c r="E137" s="18">
        <f>IF(C137&lt;$B$3,0,IF(C137&gt;$B$4,($B$4-$B$3),(C137-$B$3)))-SUM($E$8:E136)</f>
        <v>0</v>
      </c>
      <c r="F137" s="19">
        <f t="shared" si="12"/>
        <v>0</v>
      </c>
      <c r="H137" s="24"/>
    </row>
    <row r="138" spans="1:8" s="3" customFormat="1" ht="20.25">
      <c r="A138" s="35">
        <f t="shared" si="11"/>
        <v>2018</v>
      </c>
      <c r="B138" s="15" t="s">
        <v>12</v>
      </c>
      <c r="C138" s="16">
        <v>43434</v>
      </c>
      <c r="D138" s="17">
        <v>0.2724</v>
      </c>
      <c r="E138" s="18">
        <f>IF(C138&lt;$B$3,0,IF(C138&gt;$B$4,($B$4-$B$3),(C138-$B$3)))-SUM($E$8:E137)</f>
        <v>0</v>
      </c>
      <c r="F138" s="19">
        <f t="shared" si="12"/>
        <v>0</v>
      </c>
      <c r="H138" s="24"/>
    </row>
    <row r="139" spans="1:8" s="3" customFormat="1" ht="21" thickBot="1">
      <c r="A139" s="36">
        <f t="shared" si="11"/>
        <v>2018</v>
      </c>
      <c r="B139" s="30" t="s">
        <v>13</v>
      </c>
      <c r="C139" s="31">
        <v>43465</v>
      </c>
      <c r="D139" s="32">
        <v>0.271</v>
      </c>
      <c r="E139" s="33">
        <f>IF(C139&lt;$B$3,0,IF(C139&gt;$B$4,($B$4-$B$3),(C139-$B$3)))-SUM($E$8:E138)</f>
        <v>0</v>
      </c>
      <c r="F139" s="34">
        <f t="shared" si="12"/>
        <v>0</v>
      </c>
      <c r="H139" s="24"/>
    </row>
    <row r="140" spans="1:8" s="3" customFormat="1" ht="20.25">
      <c r="A140" s="40">
        <v>2019</v>
      </c>
      <c r="B140" s="10" t="s">
        <v>2</v>
      </c>
      <c r="C140" s="11">
        <v>43496</v>
      </c>
      <c r="D140" s="12">
        <v>0.2674</v>
      </c>
      <c r="E140" s="13">
        <f>IF(C140&lt;$B$3,0,IF(C140&gt;$B$4,($B$4-$B$3),(C140-$B$3)))-SUM($E$8:E139)</f>
        <v>0</v>
      </c>
      <c r="F140" s="14">
        <f t="shared" si="12"/>
        <v>0</v>
      </c>
      <c r="H140" s="24"/>
    </row>
    <row r="141" spans="1:8" s="3" customFormat="1" ht="20.25">
      <c r="A141" s="35">
        <f aca="true" t="shared" si="13" ref="A141:A151">+A140</f>
        <v>2019</v>
      </c>
      <c r="B141" s="15" t="s">
        <v>3</v>
      </c>
      <c r="C141" s="16">
        <v>43524</v>
      </c>
      <c r="D141" s="17">
        <v>0.2755</v>
      </c>
      <c r="E141" s="18">
        <f>IF(C141&lt;$B$3,0,IF(C141&gt;$B$4,($B$4-$B$3),(C141-$B$3)))-SUM($E$8:E140)</f>
        <v>0</v>
      </c>
      <c r="F141" s="19">
        <f t="shared" si="12"/>
        <v>0</v>
      </c>
      <c r="H141" s="24"/>
    </row>
    <row r="142" spans="1:8" s="3" customFormat="1" ht="20.25">
      <c r="A142" s="35">
        <f t="shared" si="13"/>
        <v>2019</v>
      </c>
      <c r="B142" s="15" t="s">
        <v>4</v>
      </c>
      <c r="C142" s="16">
        <v>43555</v>
      </c>
      <c r="D142" s="17">
        <v>0.2706</v>
      </c>
      <c r="E142" s="18">
        <f>IF(C142&lt;$B$3,0,IF(C142&gt;$B$4,($B$4-$B$3),(C142-$B$3)))-SUM($E$8:E141)</f>
        <v>0</v>
      </c>
      <c r="F142" s="19">
        <f t="shared" si="12"/>
        <v>0</v>
      </c>
      <c r="H142" s="24"/>
    </row>
    <row r="143" spans="1:8" s="3" customFormat="1" ht="20.25">
      <c r="A143" s="35">
        <f t="shared" si="13"/>
        <v>2019</v>
      </c>
      <c r="B143" s="15" t="s">
        <v>5</v>
      </c>
      <c r="C143" s="16">
        <v>43585</v>
      </c>
      <c r="D143" s="17">
        <v>0.2698</v>
      </c>
      <c r="E143" s="18">
        <f>IF(C143&lt;$B$3,0,IF(C143&gt;$B$4,($B$4-$B$3),(C143-$B$3)))-SUM($E$8:E142)</f>
        <v>0</v>
      </c>
      <c r="F143" s="19">
        <f t="shared" si="12"/>
        <v>0</v>
      </c>
      <c r="H143" s="24"/>
    </row>
    <row r="144" spans="1:8" s="3" customFormat="1" ht="20.25">
      <c r="A144" s="35">
        <f t="shared" si="13"/>
        <v>2019</v>
      </c>
      <c r="B144" s="15" t="s">
        <v>6</v>
      </c>
      <c r="C144" s="16">
        <v>43616</v>
      </c>
      <c r="D144" s="17">
        <v>0.2701</v>
      </c>
      <c r="E144" s="18">
        <f>IF(C144&lt;$B$3,0,IF(C144&gt;$B$4,($B$4-$B$3),(C144-$B$3)))-SUM($E$8:E143)</f>
        <v>0</v>
      </c>
      <c r="F144" s="19">
        <f t="shared" si="12"/>
        <v>0</v>
      </c>
      <c r="H144" s="24"/>
    </row>
    <row r="145" spans="1:8" s="3" customFormat="1" ht="20.25">
      <c r="A145" s="35">
        <f t="shared" si="13"/>
        <v>2019</v>
      </c>
      <c r="B145" s="15" t="s">
        <v>7</v>
      </c>
      <c r="C145" s="16">
        <v>43646</v>
      </c>
      <c r="D145" s="17">
        <v>0.2695</v>
      </c>
      <c r="E145" s="18">
        <f>IF(C145&lt;$B$3,0,IF(C145&gt;$B$4,($B$4-$B$3),(C145-$B$3)))-SUM($E$8:E144)</f>
        <v>0</v>
      </c>
      <c r="F145" s="19">
        <f t="shared" si="12"/>
        <v>0</v>
      </c>
      <c r="H145" s="24"/>
    </row>
    <row r="146" spans="1:8" s="3" customFormat="1" ht="20.25">
      <c r="A146" s="35">
        <f t="shared" si="13"/>
        <v>2019</v>
      </c>
      <c r="B146" s="15" t="s">
        <v>8</v>
      </c>
      <c r="C146" s="16">
        <v>43677</v>
      </c>
      <c r="D146" s="17">
        <v>0.2692</v>
      </c>
      <c r="E146" s="18">
        <f>IF(C146&lt;$B$3,0,IF(C146&gt;$B$4,($B$4-$B$3),(C146-$B$3)))-SUM($E$8:E145)</f>
        <v>0</v>
      </c>
      <c r="F146" s="19">
        <f aca="true" t="shared" si="14" ref="F146:F151">+ROUND(($B$2*D146*E146)/365,-3)</f>
        <v>0</v>
      </c>
      <c r="H146" s="24"/>
    </row>
    <row r="147" spans="1:8" s="6" customFormat="1" ht="20.25">
      <c r="A147" s="35">
        <f t="shared" si="13"/>
        <v>2019</v>
      </c>
      <c r="B147" s="15" t="s">
        <v>14</v>
      </c>
      <c r="C147" s="16">
        <v>43708</v>
      </c>
      <c r="D147" s="17">
        <v>0.2698</v>
      </c>
      <c r="E147" s="18">
        <f>IF(C147&lt;$B$3,0,IF(C147&gt;$B$4,($B$4-$B$3),(C147-$B$3)))-SUM($E$8:E146)</f>
        <v>0</v>
      </c>
      <c r="F147" s="19">
        <f t="shared" si="14"/>
        <v>0</v>
      </c>
      <c r="H147" s="24"/>
    </row>
    <row r="148" spans="1:8" s="6" customFormat="1" ht="20.25">
      <c r="A148" s="35">
        <f t="shared" si="13"/>
        <v>2019</v>
      </c>
      <c r="B148" s="15" t="s">
        <v>10</v>
      </c>
      <c r="C148" s="16">
        <v>43738</v>
      </c>
      <c r="D148" s="17">
        <v>0.2698</v>
      </c>
      <c r="E148" s="18">
        <f>IF(C148&lt;$B$3,0,IF(C148&gt;$B$4,($B$4-$B$3),(C148-$B$3)))-SUM($E$8:E147)</f>
        <v>0</v>
      </c>
      <c r="F148" s="19">
        <f t="shared" si="14"/>
        <v>0</v>
      </c>
      <c r="H148" s="24"/>
    </row>
    <row r="149" spans="1:8" s="6" customFormat="1" ht="20.25">
      <c r="A149" s="35">
        <f t="shared" si="13"/>
        <v>2019</v>
      </c>
      <c r="B149" s="15" t="s">
        <v>11</v>
      </c>
      <c r="C149" s="16">
        <v>43769</v>
      </c>
      <c r="D149" s="17">
        <v>0.2665</v>
      </c>
      <c r="E149" s="18">
        <f>IF(C149&lt;$B$3,0,IF(C149&gt;$B$4,($B$4-$B$3),(C149-$B$3)))-SUM($E$8:E148)</f>
        <v>0</v>
      </c>
      <c r="F149" s="19">
        <f t="shared" si="14"/>
        <v>0</v>
      </c>
      <c r="H149" s="24"/>
    </row>
    <row r="150" spans="1:8" s="6" customFormat="1" ht="20.25">
      <c r="A150" s="35">
        <f t="shared" si="13"/>
        <v>2019</v>
      </c>
      <c r="B150" s="15" t="s">
        <v>12</v>
      </c>
      <c r="C150" s="16">
        <v>43799</v>
      </c>
      <c r="D150" s="17">
        <v>0.2655</v>
      </c>
      <c r="E150" s="18">
        <f>IF(C150&lt;$B$3,0,IF(C150&gt;$B$4,($B$4-$B$3),(C150-$B$3)))-SUM($E$8:E149)</f>
        <v>0</v>
      </c>
      <c r="F150" s="19">
        <f t="shared" si="14"/>
        <v>0</v>
      </c>
      <c r="H150" s="20"/>
    </row>
    <row r="151" spans="1:8" s="6" customFormat="1" ht="21" thickBot="1">
      <c r="A151" s="36">
        <f t="shared" si="13"/>
        <v>2019</v>
      </c>
      <c r="B151" s="30" t="s">
        <v>13</v>
      </c>
      <c r="C151" s="31">
        <v>43830</v>
      </c>
      <c r="D151" s="32">
        <v>0.2637</v>
      </c>
      <c r="E151" s="33">
        <f>IF(C151&lt;$B$3,0,IF(C151&gt;$B$4,($B$4-$B$3),(C151-$B$3)))-SUM($E$8:E150)</f>
        <v>0</v>
      </c>
      <c r="F151" s="34">
        <f t="shared" si="14"/>
        <v>0</v>
      </c>
      <c r="H151" s="20"/>
    </row>
    <row r="152" spans="1:8" s="6" customFormat="1" ht="20.25">
      <c r="A152" s="40">
        <v>2020</v>
      </c>
      <c r="B152" s="10" t="s">
        <v>2</v>
      </c>
      <c r="C152" s="11">
        <v>43861</v>
      </c>
      <c r="D152" s="12">
        <v>0.2616</v>
      </c>
      <c r="E152" s="13">
        <f>IF(C152&lt;$B$3,0,IF(C152&gt;$B$4,($B$4-$B$3),(C152-$B$3)))-SUM($E$8:E151)</f>
        <v>0</v>
      </c>
      <c r="F152" s="14">
        <f aca="true" t="shared" si="15" ref="F152:F157">+ROUND(($B$2*D152*E152)/366,-3)</f>
        <v>0</v>
      </c>
      <c r="H152" s="20"/>
    </row>
    <row r="153" spans="1:8" s="6" customFormat="1" ht="20.25">
      <c r="A153" s="35">
        <f aca="true" t="shared" si="16" ref="A153:A163">+A152</f>
        <v>2020</v>
      </c>
      <c r="B153" s="15" t="s">
        <v>3</v>
      </c>
      <c r="C153" s="16">
        <v>43890</v>
      </c>
      <c r="D153" s="17">
        <v>0.2659</v>
      </c>
      <c r="E153" s="18">
        <f>IF(C153&lt;$B$3,0,IF(C153&gt;$B$4,($B$4-$B$3),(C153-$B$3)))-SUM($E$8:E152)</f>
        <v>0</v>
      </c>
      <c r="F153" s="19">
        <f t="shared" si="15"/>
        <v>0</v>
      </c>
      <c r="H153" s="20"/>
    </row>
    <row r="154" spans="1:8" s="6" customFormat="1" ht="20.25">
      <c r="A154" s="35">
        <f t="shared" si="16"/>
        <v>2020</v>
      </c>
      <c r="B154" s="15" t="s">
        <v>4</v>
      </c>
      <c r="C154" s="16">
        <v>43921</v>
      </c>
      <c r="D154" s="17">
        <v>0.2643</v>
      </c>
      <c r="E154" s="18">
        <f>IF(C154&lt;$B$3,0,IF(C154&gt;$B$4,($B$4-$B$3),(C154-$B$3)))-SUM($E$8:E153)</f>
        <v>0</v>
      </c>
      <c r="F154" s="19">
        <f t="shared" si="15"/>
        <v>0</v>
      </c>
      <c r="H154" s="20"/>
    </row>
    <row r="155" spans="1:8" s="6" customFormat="1" ht="20.25">
      <c r="A155" s="35">
        <f t="shared" si="16"/>
        <v>2020</v>
      </c>
      <c r="B155" s="15" t="s">
        <v>5</v>
      </c>
      <c r="C155" s="16">
        <v>43951</v>
      </c>
      <c r="D155" s="17">
        <v>0.2604</v>
      </c>
      <c r="E155" s="18">
        <f>IF(C155&lt;$B$3,0,IF(C155&gt;$B$4,($B$4-$B$3),(C155-$B$3)))-SUM($E$8:E154)</f>
        <v>0</v>
      </c>
      <c r="F155" s="19">
        <f t="shared" si="15"/>
        <v>0</v>
      </c>
      <c r="H155" s="20"/>
    </row>
    <row r="156" spans="1:8" s="6" customFormat="1" ht="20.25">
      <c r="A156" s="35">
        <f t="shared" si="16"/>
        <v>2020</v>
      </c>
      <c r="B156" s="15" t="s">
        <v>6</v>
      </c>
      <c r="C156" s="16">
        <v>43982</v>
      </c>
      <c r="D156" s="17">
        <v>0.2529</v>
      </c>
      <c r="E156" s="18">
        <f>IF(C156&lt;$B$3,0,IF(C156&gt;$B$4,($B$4-$B$3),(C156-$B$3)))-SUM($E$8:E155)</f>
        <v>0</v>
      </c>
      <c r="F156" s="19">
        <f t="shared" si="15"/>
        <v>0</v>
      </c>
      <c r="H156" s="20"/>
    </row>
    <row r="157" spans="1:8" s="6" customFormat="1" ht="20.25">
      <c r="A157" s="35">
        <f t="shared" si="16"/>
        <v>2020</v>
      </c>
      <c r="B157" s="15" t="s">
        <v>7</v>
      </c>
      <c r="C157" s="16">
        <v>44012</v>
      </c>
      <c r="D157" s="17">
        <v>0.2518</v>
      </c>
      <c r="E157" s="18">
        <f>IF(C157&lt;$B$3,0,IF(C157&gt;$B$4,($B$4-$B$3),(C157-$B$3)))-SUM($E$8:E156)</f>
        <v>0</v>
      </c>
      <c r="F157" s="19">
        <f t="shared" si="15"/>
        <v>0</v>
      </c>
      <c r="H157" s="20"/>
    </row>
    <row r="158" spans="1:8" s="6" customFormat="1" ht="20.25">
      <c r="A158" s="35">
        <f t="shared" si="16"/>
        <v>2020</v>
      </c>
      <c r="B158" s="15" t="s">
        <v>8</v>
      </c>
      <c r="C158" s="16">
        <v>44043</v>
      </c>
      <c r="D158" s="17">
        <v>0.2518</v>
      </c>
      <c r="E158" s="18">
        <f>IF(C158&lt;$B$3,0,IF(C158&gt;$B$4,($B$4-$B$3),(C158-$B$3)))-SUM($E$8:E157)</f>
        <v>0</v>
      </c>
      <c r="F158" s="19">
        <f aca="true" t="shared" si="17" ref="F158:F187">+ROUND(($B$2*D158*E158)/365,-3)</f>
        <v>0</v>
      </c>
      <c r="H158" s="20"/>
    </row>
    <row r="159" spans="1:8" s="6" customFormat="1" ht="20.25">
      <c r="A159" s="35">
        <f t="shared" si="16"/>
        <v>2020</v>
      </c>
      <c r="B159" s="15" t="s">
        <v>14</v>
      </c>
      <c r="C159" s="16">
        <v>44074</v>
      </c>
      <c r="D159" s="17">
        <v>0.2544</v>
      </c>
      <c r="E159" s="18">
        <f>IF(C159&lt;$B$3,0,IF(C159&gt;$B$4,($B$4-$B$3),(C159-$B$3)))-SUM($E$8:E158)</f>
        <v>0</v>
      </c>
      <c r="F159" s="19">
        <f t="shared" si="17"/>
        <v>0</v>
      </c>
      <c r="H159" s="20"/>
    </row>
    <row r="160" spans="1:8" s="6" customFormat="1" ht="20.25">
      <c r="A160" s="35">
        <f t="shared" si="16"/>
        <v>2020</v>
      </c>
      <c r="B160" s="15" t="s">
        <v>10</v>
      </c>
      <c r="C160" s="16">
        <v>44104</v>
      </c>
      <c r="D160" s="17">
        <v>0.2553</v>
      </c>
      <c r="E160" s="18">
        <f>IF(C160&lt;$B$3,0,IF(C160&gt;$B$4,($B$4-$B$3),(C160-$B$3)))-SUM($E$8:E159)</f>
        <v>8</v>
      </c>
      <c r="F160" s="19">
        <f t="shared" si="17"/>
        <v>17000</v>
      </c>
      <c r="H160" s="20"/>
    </row>
    <row r="161" spans="1:8" s="6" customFormat="1" ht="20.25">
      <c r="A161" s="35">
        <f t="shared" si="16"/>
        <v>2020</v>
      </c>
      <c r="B161" s="15" t="s">
        <v>11</v>
      </c>
      <c r="C161" s="16">
        <v>44135</v>
      </c>
      <c r="D161" s="17">
        <v>0.2514</v>
      </c>
      <c r="E161" s="18">
        <f>IF(C161&lt;$B$3,0,IF(C161&gt;$B$4,($B$4-$B$3),(C161-$B$3)))-SUM($E$8:E160)</f>
        <v>31</v>
      </c>
      <c r="F161" s="19">
        <f t="shared" si="17"/>
        <v>64000</v>
      </c>
      <c r="H161" s="20"/>
    </row>
    <row r="162" spans="1:8" s="6" customFormat="1" ht="20.25">
      <c r="A162" s="35">
        <f t="shared" si="16"/>
        <v>2020</v>
      </c>
      <c r="B162" s="15" t="s">
        <v>12</v>
      </c>
      <c r="C162" s="16">
        <v>44165</v>
      </c>
      <c r="D162" s="17">
        <v>0.2478</v>
      </c>
      <c r="E162" s="18">
        <f>IF(C162&lt;$B$3,0,IF(C162&gt;$B$4,($B$4-$B$3),(C162-$B$3)))-SUM($E$8:E161)</f>
        <v>30</v>
      </c>
      <c r="F162" s="19">
        <f t="shared" si="17"/>
        <v>61000</v>
      </c>
      <c r="H162" s="20"/>
    </row>
    <row r="163" spans="1:8" s="6" customFormat="1" ht="21" thickBot="1">
      <c r="A163" s="36">
        <f t="shared" si="16"/>
        <v>2020</v>
      </c>
      <c r="B163" s="30" t="s">
        <v>13</v>
      </c>
      <c r="C163" s="31">
        <v>44196</v>
      </c>
      <c r="D163" s="32">
        <v>0.2419</v>
      </c>
      <c r="E163" s="33">
        <f>IF(C163&lt;$B$3,0,IF(C163&gt;$B$4,($B$4-$B$3),(C163-$B$3)))-SUM($E$8:E162)</f>
        <v>31</v>
      </c>
      <c r="F163" s="34">
        <f t="shared" si="17"/>
        <v>62000</v>
      </c>
      <c r="H163" s="20"/>
    </row>
    <row r="164" spans="1:8" s="6" customFormat="1" ht="20.25">
      <c r="A164" s="40">
        <v>2021</v>
      </c>
      <c r="B164" s="10" t="s">
        <v>2</v>
      </c>
      <c r="C164" s="11">
        <v>44227</v>
      </c>
      <c r="D164" s="12">
        <v>0.2398</v>
      </c>
      <c r="E164" s="13">
        <f>IF(C164&lt;$B$3,0,IF(C164&gt;$B$4,($B$4-$B$3),(C164-$B$3)))-SUM($E$8:E151)</f>
        <v>131</v>
      </c>
      <c r="F164" s="14">
        <f aca="true" t="shared" si="18" ref="F164:F175">+ROUND(($B$2*D164*E164)/365,-3)</f>
        <v>258000</v>
      </c>
      <c r="H164" s="20"/>
    </row>
    <row r="165" spans="1:8" s="6" customFormat="1" ht="20.25">
      <c r="A165" s="35">
        <f aca="true" t="shared" si="19" ref="A165:A175">+A164</f>
        <v>2021</v>
      </c>
      <c r="B165" s="15" t="s">
        <v>3</v>
      </c>
      <c r="C165" s="16">
        <v>44255</v>
      </c>
      <c r="D165" s="17">
        <v>0.2431</v>
      </c>
      <c r="E165" s="18">
        <f>IF(C165&lt;$B$3,0,IF(C165&gt;$B$4,($B$4-$B$3),(C165-$B$3)))-SUM($E$8:E164)</f>
        <v>-72</v>
      </c>
      <c r="F165" s="19">
        <f t="shared" si="18"/>
        <v>-144000</v>
      </c>
      <c r="H165" s="20"/>
    </row>
    <row r="166" spans="1:8" s="6" customFormat="1" ht="20.25">
      <c r="A166" s="35">
        <f t="shared" si="19"/>
        <v>2021</v>
      </c>
      <c r="B166" s="15" t="s">
        <v>4</v>
      </c>
      <c r="C166" s="16">
        <v>44286</v>
      </c>
      <c r="D166" s="17">
        <v>0.2412</v>
      </c>
      <c r="E166" s="18">
        <f>IF(C166&lt;$B$3,0,IF(C166&gt;$B$4,($B$4-$B$3),(C166-$B$3)))-SUM($E$8:E165)</f>
        <v>31</v>
      </c>
      <c r="F166" s="19">
        <f t="shared" si="18"/>
        <v>61000</v>
      </c>
      <c r="H166" s="20"/>
    </row>
    <row r="167" spans="1:8" s="6" customFormat="1" ht="20.25">
      <c r="A167" s="35">
        <f t="shared" si="19"/>
        <v>2021</v>
      </c>
      <c r="B167" s="15" t="s">
        <v>5</v>
      </c>
      <c r="C167" s="16">
        <v>44316</v>
      </c>
      <c r="D167" s="17">
        <v>0.2397</v>
      </c>
      <c r="E167" s="18">
        <f>IF(C167&lt;$B$3,0,IF(C167&gt;$B$4,($B$4-$B$3),(C167-$B$3)))-SUM($E$8:E166)</f>
        <v>30</v>
      </c>
      <c r="F167" s="19">
        <f t="shared" si="18"/>
        <v>59000</v>
      </c>
      <c r="H167" s="20"/>
    </row>
    <row r="168" spans="1:8" s="6" customFormat="1" ht="20.25">
      <c r="A168" s="35">
        <f t="shared" si="19"/>
        <v>2021</v>
      </c>
      <c r="B168" s="15" t="s">
        <v>6</v>
      </c>
      <c r="C168" s="16">
        <v>44347</v>
      </c>
      <c r="D168" s="17">
        <v>0.2383</v>
      </c>
      <c r="E168" s="18">
        <f>IF(C168&lt;$B$3,0,IF(C168&gt;$B$4,($B$4-$B$3),(C168-$B$3)))-SUM($E$8:E167)</f>
        <v>31</v>
      </c>
      <c r="F168" s="19">
        <f t="shared" si="18"/>
        <v>61000</v>
      </c>
      <c r="H168" s="20"/>
    </row>
    <row r="169" spans="1:8" s="6" customFormat="1" ht="20.25">
      <c r="A169" s="35">
        <f t="shared" si="19"/>
        <v>2021</v>
      </c>
      <c r="B169" s="15" t="s">
        <v>7</v>
      </c>
      <c r="C169" s="16">
        <v>44377</v>
      </c>
      <c r="D169" s="17">
        <v>0.2382</v>
      </c>
      <c r="E169" s="18">
        <f>IF(C169&lt;$B$3,0,IF(C169&gt;$B$4,($B$4-$B$3),(C169-$B$3)))-SUM($E$8:E168)</f>
        <v>30</v>
      </c>
      <c r="F169" s="19">
        <f t="shared" si="18"/>
        <v>59000</v>
      </c>
      <c r="H169" s="20"/>
    </row>
    <row r="170" spans="1:8" s="6" customFormat="1" ht="20.25">
      <c r="A170" s="35">
        <f t="shared" si="19"/>
        <v>2021</v>
      </c>
      <c r="B170" s="15" t="s">
        <v>8</v>
      </c>
      <c r="C170" s="16">
        <v>44408</v>
      </c>
      <c r="D170" s="17">
        <v>0.2377</v>
      </c>
      <c r="E170" s="18">
        <f>IF(C170&lt;$B$3,0,IF(C170&gt;$B$4,($B$4-$B$3),(C170-$B$3)))-SUM($E$8:E169)</f>
        <v>31</v>
      </c>
      <c r="F170" s="19">
        <f t="shared" si="18"/>
        <v>61000</v>
      </c>
      <c r="H170" s="20"/>
    </row>
    <row r="171" spans="1:8" s="6" customFormat="1" ht="20.25">
      <c r="A171" s="35">
        <f t="shared" si="19"/>
        <v>2021</v>
      </c>
      <c r="B171" s="15" t="s">
        <v>14</v>
      </c>
      <c r="C171" s="16">
        <v>44439</v>
      </c>
      <c r="D171" s="17">
        <v>0.2386</v>
      </c>
      <c r="E171" s="18">
        <f>IF(C171&lt;$B$3,0,IF(C171&gt;$B$4,($B$4-$B$3),(C171-$B$3)))-SUM($E$8:E170)</f>
        <v>31</v>
      </c>
      <c r="F171" s="19">
        <f t="shared" si="18"/>
        <v>61000</v>
      </c>
      <c r="H171" s="20"/>
    </row>
    <row r="172" spans="1:8" s="6" customFormat="1" ht="20.25">
      <c r="A172" s="35">
        <f t="shared" si="19"/>
        <v>2021</v>
      </c>
      <c r="B172" s="15" t="s">
        <v>10</v>
      </c>
      <c r="C172" s="16">
        <v>44469</v>
      </c>
      <c r="D172" s="17">
        <v>0.2379</v>
      </c>
      <c r="E172" s="18">
        <f>IF(C172&lt;$B$3,0,IF(C172&gt;$B$4,($B$4-$B$3),(C172-$B$3)))-SUM($E$8:E171)</f>
        <v>30</v>
      </c>
      <c r="F172" s="19">
        <f t="shared" si="18"/>
        <v>59000</v>
      </c>
      <c r="H172" s="20"/>
    </row>
    <row r="173" spans="1:8" s="6" customFormat="1" ht="20.25">
      <c r="A173" s="35">
        <f t="shared" si="19"/>
        <v>2021</v>
      </c>
      <c r="B173" s="15" t="s">
        <v>11</v>
      </c>
      <c r="C173" s="16">
        <v>44500</v>
      </c>
      <c r="D173" s="17">
        <v>0.2362</v>
      </c>
      <c r="E173" s="18">
        <f>IF(C173&lt;$B$3,0,IF(C173&gt;$B$4,($B$4-$B$3),(C173-$B$3)))-SUM($E$8:E172)</f>
        <v>31</v>
      </c>
      <c r="F173" s="19">
        <f t="shared" si="18"/>
        <v>60000</v>
      </c>
      <c r="H173" s="20"/>
    </row>
    <row r="174" spans="1:8" s="6" customFormat="1" ht="20.25">
      <c r="A174" s="35">
        <f t="shared" si="19"/>
        <v>2021</v>
      </c>
      <c r="B174" s="15" t="s">
        <v>12</v>
      </c>
      <c r="C174" s="16">
        <v>44530</v>
      </c>
      <c r="D174" s="17">
        <v>0.2391</v>
      </c>
      <c r="E174" s="18">
        <f>IF(C174&lt;$B$3,0,IF(C174&gt;$B$4,($B$4-$B$3),(C174-$B$3)))-SUM($E$8:E173)</f>
        <v>30</v>
      </c>
      <c r="F174" s="19">
        <f t="shared" si="18"/>
        <v>59000</v>
      </c>
      <c r="H174" s="20"/>
    </row>
    <row r="175" spans="1:8" s="6" customFormat="1" ht="21" thickBot="1">
      <c r="A175" s="36">
        <f t="shared" si="19"/>
        <v>2021</v>
      </c>
      <c r="B175" s="30" t="s">
        <v>13</v>
      </c>
      <c r="C175" s="31">
        <v>44561</v>
      </c>
      <c r="D175" s="32">
        <v>0.2419</v>
      </c>
      <c r="E175" s="33">
        <f>IF(C175&lt;$B$3,0,IF(C175&gt;$B$4,($B$4-$B$3),(C175-$B$3)))-SUM($E$8:E174)</f>
        <v>31</v>
      </c>
      <c r="F175" s="34">
        <f t="shared" si="18"/>
        <v>62000</v>
      </c>
      <c r="H175" s="20"/>
    </row>
    <row r="176" spans="1:8" s="6" customFormat="1" ht="20.25">
      <c r="A176" s="40">
        <v>2022</v>
      </c>
      <c r="B176" s="10" t="s">
        <v>2</v>
      </c>
      <c r="C176" s="11">
        <v>44592</v>
      </c>
      <c r="D176" s="12">
        <v>0.2449</v>
      </c>
      <c r="E176" s="44">
        <f>IF(C176&lt;$B$3,0,IF(C176&gt;$B$4,($B$4-$B$3),(C176-$B$3)))-SUM($E$8:E175)</f>
        <v>31</v>
      </c>
      <c r="F176" s="14">
        <f t="shared" si="17"/>
        <v>62000</v>
      </c>
      <c r="H176" s="20"/>
    </row>
    <row r="177" spans="1:8" s="6" customFormat="1" ht="20.25">
      <c r="A177" s="35">
        <f aca="true" t="shared" si="20" ref="A177:A211">+A176</f>
        <v>2022</v>
      </c>
      <c r="B177" s="15" t="s">
        <v>3</v>
      </c>
      <c r="C177" s="16">
        <v>44620</v>
      </c>
      <c r="D177" s="17">
        <v>0.2545</v>
      </c>
      <c r="E177" s="18">
        <f>IF(C177&lt;$B$3,0,IF(C177&gt;$B$4,($B$4-$B$3),(C177-$B$3)))-SUM($E$8:E176)</f>
        <v>28</v>
      </c>
      <c r="F177" s="19">
        <f t="shared" si="17"/>
        <v>59000</v>
      </c>
      <c r="H177" s="20"/>
    </row>
    <row r="178" spans="1:8" s="6" customFormat="1" ht="20.25">
      <c r="A178" s="35">
        <f t="shared" si="20"/>
        <v>2022</v>
      </c>
      <c r="B178" s="15" t="s">
        <v>4</v>
      </c>
      <c r="C178" s="16">
        <v>44651</v>
      </c>
      <c r="D178" s="17">
        <v>0.2571</v>
      </c>
      <c r="E178" s="18">
        <f>IF(C178&lt;$B$3,0,IF(C178&gt;$B$4,($B$4-$B$3),(C178-$B$3)))-SUM($E$8:E177)</f>
        <v>31</v>
      </c>
      <c r="F178" s="19">
        <f t="shared" si="17"/>
        <v>66000</v>
      </c>
      <c r="H178" s="20"/>
    </row>
    <row r="179" spans="1:8" s="6" customFormat="1" ht="20.25">
      <c r="A179" s="35">
        <f t="shared" si="20"/>
        <v>2022</v>
      </c>
      <c r="B179" s="15" t="s">
        <v>5</v>
      </c>
      <c r="C179" s="16">
        <v>44681</v>
      </c>
      <c r="D179" s="17">
        <v>0.2658</v>
      </c>
      <c r="E179" s="18">
        <f>IF(C179&lt;$B$3,0,IF(C179&gt;$B$4,($B$4-$B$3),(C179-$B$3)))-SUM($E$8:E178)</f>
        <v>30</v>
      </c>
      <c r="F179" s="19">
        <f t="shared" si="17"/>
        <v>66000</v>
      </c>
      <c r="H179" s="20"/>
    </row>
    <row r="180" spans="1:8" s="6" customFormat="1" ht="20.25">
      <c r="A180" s="35">
        <f t="shared" si="20"/>
        <v>2022</v>
      </c>
      <c r="B180" s="15" t="s">
        <v>6</v>
      </c>
      <c r="C180" s="16">
        <v>44712</v>
      </c>
      <c r="D180" s="17">
        <v>0.2757</v>
      </c>
      <c r="E180" s="18">
        <f>IF(C180&lt;$B$3,0,IF(C180&gt;$B$4,($B$4-$B$3),(C180-$B$3)))-SUM($E$8:E179)</f>
        <v>31</v>
      </c>
      <c r="F180" s="19">
        <f t="shared" si="17"/>
        <v>70000</v>
      </c>
      <c r="H180" s="20"/>
    </row>
    <row r="181" spans="1:8" s="6" customFormat="1" ht="20.25">
      <c r="A181" s="35">
        <f t="shared" si="20"/>
        <v>2022</v>
      </c>
      <c r="B181" s="15" t="s">
        <v>7</v>
      </c>
      <c r="C181" s="16">
        <v>44742</v>
      </c>
      <c r="D181" s="17">
        <v>0.286</v>
      </c>
      <c r="E181" s="18">
        <f>IF(C181&lt;$B$3,0,IF(C181&gt;$B$4,($B$4-$B$3),(C181-$B$3)))-SUM($E$8:E180)</f>
        <v>30</v>
      </c>
      <c r="F181" s="19">
        <f t="shared" si="17"/>
        <v>71000</v>
      </c>
      <c r="H181" s="20"/>
    </row>
    <row r="182" spans="1:8" s="6" customFormat="1" ht="20.25">
      <c r="A182" s="35">
        <f t="shared" si="20"/>
        <v>2022</v>
      </c>
      <c r="B182" s="15" t="s">
        <v>8</v>
      </c>
      <c r="C182" s="16">
        <v>44773</v>
      </c>
      <c r="D182" s="17">
        <v>0.2992</v>
      </c>
      <c r="E182" s="18">
        <f>IF(C182&lt;$B$3,0,IF(C182&gt;$B$4,($B$4-$B$3),(C182-$B$3)))-SUM($E$8:E181)</f>
        <v>31</v>
      </c>
      <c r="F182" s="19">
        <f t="shared" si="17"/>
        <v>76000</v>
      </c>
      <c r="H182" s="20"/>
    </row>
    <row r="183" spans="1:8" s="6" customFormat="1" ht="20.25">
      <c r="A183" s="35">
        <f t="shared" si="20"/>
        <v>2022</v>
      </c>
      <c r="B183" s="15" t="s">
        <v>14</v>
      </c>
      <c r="C183" s="16">
        <v>44804</v>
      </c>
      <c r="D183" s="17">
        <v>0.3132</v>
      </c>
      <c r="E183" s="18">
        <f>IF(C183&lt;$B$3,0,IF(C183&gt;$B$4,($B$4-$B$3),(C183-$B$3)))-SUM($E$8:E182)</f>
        <v>31</v>
      </c>
      <c r="F183" s="19">
        <f t="shared" si="17"/>
        <v>80000</v>
      </c>
      <c r="H183" s="20"/>
    </row>
    <row r="184" spans="1:8" s="6" customFormat="1" ht="20.25">
      <c r="A184" s="35">
        <f t="shared" si="20"/>
        <v>2022</v>
      </c>
      <c r="B184" s="15" t="s">
        <v>10</v>
      </c>
      <c r="C184" s="16">
        <v>44834</v>
      </c>
      <c r="D184" s="17">
        <v>0.3325</v>
      </c>
      <c r="E184" s="18">
        <f>IF(C184&lt;$B$3,0,IF(C184&gt;$B$4,($B$4-$B$3),(C184-$B$3)))-SUM($E$8:E183)</f>
        <v>30</v>
      </c>
      <c r="F184" s="19">
        <f t="shared" si="17"/>
        <v>82000</v>
      </c>
      <c r="H184" s="20"/>
    </row>
    <row r="185" spans="1:8" s="6" customFormat="1" ht="20.25">
      <c r="A185" s="35">
        <f t="shared" si="20"/>
        <v>2022</v>
      </c>
      <c r="B185" s="15" t="s">
        <v>11</v>
      </c>
      <c r="C185" s="16">
        <v>44865</v>
      </c>
      <c r="D185" s="17">
        <v>0.3492</v>
      </c>
      <c r="E185" s="18">
        <f>IF(C185&lt;$B$3,0,IF(C185&gt;$B$4,($B$4-$B$3),(C185-$B$3)))-SUM($E$8:E184)</f>
        <v>31</v>
      </c>
      <c r="F185" s="19">
        <f t="shared" si="17"/>
        <v>89000</v>
      </c>
      <c r="H185" s="20"/>
    </row>
    <row r="186" spans="1:8" s="6" customFormat="1" ht="20.25">
      <c r="A186" s="35">
        <f t="shared" si="20"/>
        <v>2022</v>
      </c>
      <c r="B186" s="15" t="s">
        <v>12</v>
      </c>
      <c r="C186" s="16">
        <v>44895</v>
      </c>
      <c r="D186" s="17">
        <v>0.3667</v>
      </c>
      <c r="E186" s="18">
        <f>IF(C186&lt;$B$3,0,IF(C186&gt;$B$4,($B$4-$B$3),(C186-$B$3)))-SUM($E$8:E185)</f>
        <v>30</v>
      </c>
      <c r="F186" s="19">
        <f t="shared" si="17"/>
        <v>90000</v>
      </c>
      <c r="H186" s="20"/>
    </row>
    <row r="187" spans="1:8" s="6" customFormat="1" ht="21" thickBot="1">
      <c r="A187" s="36">
        <f t="shared" si="20"/>
        <v>2022</v>
      </c>
      <c r="B187" s="30" t="s">
        <v>13</v>
      </c>
      <c r="C187" s="31">
        <v>44926</v>
      </c>
      <c r="D187" s="17">
        <v>0.3946</v>
      </c>
      <c r="E187" s="33">
        <f>IF(C187&lt;$B$3,0,IF(C187&gt;$B$4,($B$4-$B$3),(C187-$B$3)))-SUM($E$8:E186)</f>
        <v>31</v>
      </c>
      <c r="F187" s="34">
        <f t="shared" si="17"/>
        <v>101000</v>
      </c>
      <c r="H187" s="20"/>
    </row>
    <row r="188" spans="1:8" s="6" customFormat="1" ht="20.25">
      <c r="A188" s="40">
        <v>2023</v>
      </c>
      <c r="B188" s="10" t="s">
        <v>2</v>
      </c>
      <c r="C188" s="11">
        <v>44957</v>
      </c>
      <c r="D188" s="12">
        <v>0.4126</v>
      </c>
      <c r="E188" s="44">
        <f>IF(C188&lt;$B$3,0,IF(C188&gt;$B$4,($B$4-$B$3),(C188-$B$3)))-SUM($E$8:E187)</f>
        <v>31</v>
      </c>
      <c r="F188" s="14">
        <f aca="true" t="shared" si="21" ref="F188:F198">+ROUND(($B$2*D188*E188)/365,-3)</f>
        <v>105000</v>
      </c>
      <c r="H188" s="20"/>
    </row>
    <row r="189" spans="1:8" s="6" customFormat="1" ht="20.25">
      <c r="A189" s="35">
        <f t="shared" si="20"/>
        <v>2023</v>
      </c>
      <c r="B189" s="15" t="s">
        <v>3</v>
      </c>
      <c r="C189" s="16">
        <v>44985</v>
      </c>
      <c r="D189" s="17">
        <v>0.4327</v>
      </c>
      <c r="E189" s="18">
        <f>IF(C189&lt;$B$3,0,IF(C189&gt;$B$4,($B$4-$B$3),(C189-$B$3)))-SUM($E$8:E188)</f>
        <v>28</v>
      </c>
      <c r="F189" s="19">
        <f t="shared" si="21"/>
        <v>100000</v>
      </c>
      <c r="H189" s="20"/>
    </row>
    <row r="190" spans="1:8" s="6" customFormat="1" ht="20.25">
      <c r="A190" s="35">
        <f t="shared" si="20"/>
        <v>2023</v>
      </c>
      <c r="B190" s="15" t="s">
        <v>4</v>
      </c>
      <c r="C190" s="16">
        <v>45016</v>
      </c>
      <c r="D190" s="17">
        <v>0.4426</v>
      </c>
      <c r="E190" s="18">
        <f>IF(C190&lt;$B$3,0,IF(C190&gt;$B$4,($B$4-$B$3),(C190-$B$3)))-SUM($E$8:E189)</f>
        <v>31</v>
      </c>
      <c r="F190" s="19">
        <f t="shared" si="21"/>
        <v>113000</v>
      </c>
      <c r="H190" s="20"/>
    </row>
    <row r="191" spans="1:8" s="6" customFormat="1" ht="20.25">
      <c r="A191" s="35">
        <f t="shared" si="20"/>
        <v>2023</v>
      </c>
      <c r="B191" s="15" t="s">
        <v>5</v>
      </c>
      <c r="C191" s="16">
        <v>45046</v>
      </c>
      <c r="D191" s="17">
        <v>0.4509</v>
      </c>
      <c r="E191" s="18">
        <f>IF(C191&lt;$B$3,0,IF(C191&gt;$B$4,($B$4-$B$3),(C191-$B$3)))-SUM($E$8:E190)</f>
        <v>30</v>
      </c>
      <c r="F191" s="19">
        <f t="shared" si="21"/>
        <v>111000</v>
      </c>
      <c r="H191" s="20"/>
    </row>
    <row r="192" spans="1:8" s="6" customFormat="1" ht="20.25">
      <c r="A192" s="35">
        <f t="shared" si="20"/>
        <v>2023</v>
      </c>
      <c r="B192" s="15" t="s">
        <v>6</v>
      </c>
      <c r="C192" s="16">
        <v>45077</v>
      </c>
      <c r="D192" s="17">
        <v>0.4341</v>
      </c>
      <c r="E192" s="18">
        <f>IF(C192&lt;$B$3,0,IF(C192&gt;$B$4,($B$4-$B$3),(C192-$B$3)))-SUM($E$8:E191)</f>
        <v>31</v>
      </c>
      <c r="F192" s="19">
        <f t="shared" si="21"/>
        <v>111000</v>
      </c>
      <c r="H192" s="20"/>
    </row>
    <row r="193" spans="1:8" s="6" customFormat="1" ht="20.25">
      <c r="A193" s="35">
        <f t="shared" si="20"/>
        <v>2023</v>
      </c>
      <c r="B193" s="15" t="s">
        <v>7</v>
      </c>
      <c r="C193" s="16">
        <v>45107</v>
      </c>
      <c r="D193" s="17">
        <v>0.4264</v>
      </c>
      <c r="E193" s="18">
        <f>IF(C193&lt;$B$3,0,IF(C193&gt;$B$4,($B$4-$B$3),(C193-$B$3)))-SUM($E$8:E192)</f>
        <v>30</v>
      </c>
      <c r="F193" s="19">
        <f t="shared" si="21"/>
        <v>105000</v>
      </c>
      <c r="H193" s="20"/>
    </row>
    <row r="194" spans="1:8" s="6" customFormat="1" ht="20.25">
      <c r="A194" s="35">
        <f t="shared" si="20"/>
        <v>2023</v>
      </c>
      <c r="B194" s="15" t="s">
        <v>8</v>
      </c>
      <c r="C194" s="16">
        <v>45138</v>
      </c>
      <c r="D194" s="17">
        <v>0.4204</v>
      </c>
      <c r="E194" s="18">
        <f>IF(C194&lt;$B$3,0,IF(C194&gt;$B$4,($B$4-$B$3),(C194-$B$3)))-SUM($E$8:E193)</f>
        <v>31</v>
      </c>
      <c r="F194" s="19">
        <f t="shared" si="21"/>
        <v>107000</v>
      </c>
      <c r="H194" s="20"/>
    </row>
    <row r="195" spans="1:8" s="6" customFormat="1" ht="20.25">
      <c r="A195" s="35">
        <f t="shared" si="20"/>
        <v>2023</v>
      </c>
      <c r="B195" s="15" t="s">
        <v>14</v>
      </c>
      <c r="C195" s="16">
        <v>45169</v>
      </c>
      <c r="D195" s="17">
        <v>0.4113</v>
      </c>
      <c r="E195" s="18">
        <f>IF(C195&lt;$B$3,0,IF(C195&gt;$B$4,($B$4-$B$3),(C195-$B$3)))-SUM($E$8:E194)</f>
        <v>31</v>
      </c>
      <c r="F195" s="19">
        <f t="shared" si="21"/>
        <v>105000</v>
      </c>
      <c r="H195" s="20"/>
    </row>
    <row r="196" spans="1:8" s="6" customFormat="1" ht="20.25">
      <c r="A196" s="35">
        <f t="shared" si="20"/>
        <v>2023</v>
      </c>
      <c r="B196" s="15" t="s">
        <v>10</v>
      </c>
      <c r="C196" s="16">
        <v>45199</v>
      </c>
      <c r="D196" s="17">
        <v>0.4005</v>
      </c>
      <c r="E196" s="18">
        <f>IF(C196&lt;$B$3,0,IF(C196&gt;$B$4,($B$4-$B$3),(C196-$B$3)))-SUM($E$8:E195)</f>
        <v>30</v>
      </c>
      <c r="F196" s="19">
        <f t="shared" si="21"/>
        <v>99000</v>
      </c>
      <c r="H196" s="20"/>
    </row>
    <row r="197" spans="1:8" s="6" customFormat="1" ht="20.25">
      <c r="A197" s="35">
        <f t="shared" si="20"/>
        <v>2023</v>
      </c>
      <c r="B197" s="15" t="s">
        <v>11</v>
      </c>
      <c r="C197" s="16">
        <v>45230</v>
      </c>
      <c r="D197" s="17">
        <v>0.378</v>
      </c>
      <c r="E197" s="18">
        <f>IF(C197&lt;$B$3,0,IF(C197&gt;$B$4,($B$4-$B$3),(C197-$B$3)))-SUM($E$8:E196)</f>
        <v>31</v>
      </c>
      <c r="F197" s="19">
        <f t="shared" si="21"/>
        <v>96000</v>
      </c>
      <c r="H197" s="20"/>
    </row>
    <row r="198" spans="1:8" s="6" customFormat="1" ht="20.25">
      <c r="A198" s="35">
        <f t="shared" si="20"/>
        <v>2023</v>
      </c>
      <c r="B198" s="15" t="s">
        <v>12</v>
      </c>
      <c r="C198" s="16">
        <v>45260</v>
      </c>
      <c r="D198" s="17">
        <v>0.3628</v>
      </c>
      <c r="E198" s="18">
        <f>IF(C198&lt;$B$3,0,IF(C198&gt;$B$4,($B$4-$B$3),(C198-$B$3)))-SUM($E$8:E197)</f>
        <v>30</v>
      </c>
      <c r="F198" s="19">
        <f t="shared" si="21"/>
        <v>89000</v>
      </c>
      <c r="H198" s="20"/>
    </row>
    <row r="199" spans="1:8" s="6" customFormat="1" ht="21" thickBot="1">
      <c r="A199" s="36">
        <f t="shared" si="20"/>
        <v>2023</v>
      </c>
      <c r="B199" s="30" t="s">
        <v>13</v>
      </c>
      <c r="C199" s="31">
        <v>45291</v>
      </c>
      <c r="D199" s="32">
        <v>0.3556</v>
      </c>
      <c r="E199" s="33">
        <f>IF(C199&lt;$B$3,0,IF(C199&gt;$B$4,($B$4-$B$3),(C199-$B$3)))-SUM($E$8:E198)</f>
        <v>31</v>
      </c>
      <c r="F199" s="34">
        <f aca="true" t="shared" si="22" ref="F199:F206">+ROUND(($B$2*D199*E199)/365,-3)</f>
        <v>91000</v>
      </c>
      <c r="H199" s="20"/>
    </row>
    <row r="200" spans="1:8" s="6" customFormat="1" ht="20.25">
      <c r="A200" s="40">
        <v>2024</v>
      </c>
      <c r="B200" s="10" t="s">
        <v>2</v>
      </c>
      <c r="C200" s="11">
        <v>45322</v>
      </c>
      <c r="D200" s="12">
        <v>0.3298</v>
      </c>
      <c r="E200" s="44">
        <f>IF(C200&lt;$B$3,0,IF(C200&gt;$B$4,($B$4-$B$3),(C200-$B$3)))-SUM($E$8:E199)</f>
        <v>31</v>
      </c>
      <c r="F200" s="14">
        <f t="shared" si="22"/>
        <v>84000</v>
      </c>
      <c r="H200" s="20"/>
    </row>
    <row r="201" spans="1:8" s="6" customFormat="1" ht="20.25">
      <c r="A201" s="35">
        <f t="shared" si="20"/>
        <v>2024</v>
      </c>
      <c r="B201" s="15" t="s">
        <v>3</v>
      </c>
      <c r="C201" s="16">
        <v>45351</v>
      </c>
      <c r="D201" s="17">
        <v>0.3297</v>
      </c>
      <c r="E201" s="18">
        <f>IF(C201&lt;$B$3,0,IF(C201&gt;$B$4,($B$4-$B$3),(C201-$B$3)))-SUM($E$8:E200)</f>
        <v>29</v>
      </c>
      <c r="F201" s="19">
        <f t="shared" si="22"/>
        <v>79000</v>
      </c>
      <c r="H201" s="20"/>
    </row>
    <row r="202" spans="1:8" s="6" customFormat="1" ht="20.25">
      <c r="A202" s="35">
        <f t="shared" si="20"/>
        <v>2024</v>
      </c>
      <c r="B202" s="15" t="s">
        <v>4</v>
      </c>
      <c r="C202" s="16">
        <v>45382</v>
      </c>
      <c r="D202" s="17">
        <v>0.313</v>
      </c>
      <c r="E202" s="18">
        <f>IF(C202&lt;$B$3,0,IF(C202&gt;$B$4,($B$4-$B$3),(C202-$B$3)))-SUM($E$8:E201)</f>
        <v>31</v>
      </c>
      <c r="F202" s="19">
        <f t="shared" si="22"/>
        <v>80000</v>
      </c>
      <c r="H202" s="20"/>
    </row>
    <row r="203" spans="1:8" s="6" customFormat="1" ht="20.25">
      <c r="A203" s="35">
        <f t="shared" si="20"/>
        <v>2024</v>
      </c>
      <c r="B203" s="15" t="s">
        <v>5</v>
      </c>
      <c r="C203" s="16">
        <v>45412</v>
      </c>
      <c r="D203" s="17"/>
      <c r="E203" s="18">
        <f>IF(C203&lt;$B$3,0,IF(C203&gt;$B$4,($B$4-$B$3),(C203-$B$3)))-SUM($E$8:E202)</f>
        <v>0</v>
      </c>
      <c r="F203" s="19">
        <f t="shared" si="22"/>
        <v>0</v>
      </c>
      <c r="H203" s="20"/>
    </row>
    <row r="204" spans="1:8" s="6" customFormat="1" ht="20.25">
      <c r="A204" s="35">
        <f t="shared" si="20"/>
        <v>2024</v>
      </c>
      <c r="B204" s="15" t="s">
        <v>6</v>
      </c>
      <c r="C204" s="16">
        <v>45443</v>
      </c>
      <c r="D204" s="17"/>
      <c r="E204" s="18">
        <f>IF(C204&lt;$B$3,0,IF(C204&gt;$B$4,($B$4-$B$3),(C204-$B$3)))-SUM($E$8:E203)</f>
        <v>0</v>
      </c>
      <c r="F204" s="19">
        <f t="shared" si="22"/>
        <v>0</v>
      </c>
      <c r="H204" s="20"/>
    </row>
    <row r="205" spans="1:8" s="6" customFormat="1" ht="20.25">
      <c r="A205" s="35">
        <f t="shared" si="20"/>
        <v>2024</v>
      </c>
      <c r="B205" s="15" t="s">
        <v>7</v>
      </c>
      <c r="C205" s="16">
        <v>45473</v>
      </c>
      <c r="D205" s="17"/>
      <c r="E205" s="18">
        <f>IF(C205&lt;$B$3,0,IF(C205&gt;$B$4,($B$4-$B$3),(C205-$B$3)))-SUM($E$8:E204)</f>
        <v>0</v>
      </c>
      <c r="F205" s="19">
        <f t="shared" si="22"/>
        <v>0</v>
      </c>
      <c r="H205" s="20"/>
    </row>
    <row r="206" spans="1:8" s="6" customFormat="1" ht="20.25">
      <c r="A206" s="35">
        <f t="shared" si="20"/>
        <v>2024</v>
      </c>
      <c r="B206" s="15" t="s">
        <v>8</v>
      </c>
      <c r="C206" s="16">
        <v>45504</v>
      </c>
      <c r="D206" s="17"/>
      <c r="E206" s="18">
        <f>IF(C206&lt;$B$3,0,IF(C206&gt;$B$4,($B$4-$B$3),(C206-$B$3)))-SUM($E$8:E205)</f>
        <v>0</v>
      </c>
      <c r="F206" s="19">
        <f t="shared" si="22"/>
        <v>0</v>
      </c>
      <c r="H206" s="20"/>
    </row>
    <row r="207" spans="1:8" s="6" customFormat="1" ht="20.25">
      <c r="A207" s="35">
        <f t="shared" si="20"/>
        <v>2024</v>
      </c>
      <c r="B207" s="15" t="s">
        <v>14</v>
      </c>
      <c r="C207" s="16">
        <v>45535</v>
      </c>
      <c r="D207" s="17"/>
      <c r="E207" s="18">
        <f>IF(C207&lt;$B$3,0,IF(C207&gt;$B$4,($B$4-$B$3),(C207-$B$3)))-SUM($E$8:E206)</f>
        <v>0</v>
      </c>
      <c r="F207" s="19">
        <f>+ROUND(($B$2*D207*E207)/365,-3)</f>
        <v>0</v>
      </c>
      <c r="H207" s="20"/>
    </row>
    <row r="208" spans="1:8" s="6" customFormat="1" ht="20.25">
      <c r="A208" s="35">
        <f t="shared" si="20"/>
        <v>2024</v>
      </c>
      <c r="B208" s="15" t="s">
        <v>10</v>
      </c>
      <c r="C208" s="16">
        <v>45565</v>
      </c>
      <c r="D208" s="17"/>
      <c r="E208" s="18">
        <f>IF(C208&lt;$B$3,0,IF(C208&gt;$B$4,($B$4-$B$3),(C208-$B$3)))-SUM($E$8:E207)</f>
        <v>0</v>
      </c>
      <c r="F208" s="19">
        <f>+ROUND(($B$2*D208*E208)/365,-3)</f>
        <v>0</v>
      </c>
      <c r="H208" s="20"/>
    </row>
    <row r="209" spans="1:8" s="6" customFormat="1" ht="20.25">
      <c r="A209" s="35">
        <f t="shared" si="20"/>
        <v>2024</v>
      </c>
      <c r="B209" s="15" t="s">
        <v>11</v>
      </c>
      <c r="C209" s="16">
        <v>45596</v>
      </c>
      <c r="D209" s="17"/>
      <c r="E209" s="18">
        <f>IF(C209&lt;$B$3,0,IF(C209&gt;$B$4,($B$4-$B$3),(C209-$B$3)))-SUM($E$8:E208)</f>
        <v>0</v>
      </c>
      <c r="F209" s="19">
        <f>+ROUND(($B$2*D209*E209)/365,-3)</f>
        <v>0</v>
      </c>
      <c r="H209" s="20"/>
    </row>
    <row r="210" spans="1:8" s="6" customFormat="1" ht="20.25">
      <c r="A210" s="35">
        <f t="shared" si="20"/>
        <v>2024</v>
      </c>
      <c r="B210" s="15" t="s">
        <v>12</v>
      </c>
      <c r="C210" s="16">
        <v>45626</v>
      </c>
      <c r="D210" s="17"/>
      <c r="E210" s="18">
        <f>IF(C210&lt;$B$3,0,IF(C210&gt;$B$4,($B$4-$B$3),(C210-$B$3)))-SUM($E$8:E209)</f>
        <v>0</v>
      </c>
      <c r="F210" s="19">
        <f>+ROUND(($B$2*D210*E210)/365,-3)</f>
        <v>0</v>
      </c>
      <c r="H210" s="20"/>
    </row>
    <row r="211" spans="1:8" s="6" customFormat="1" ht="21" thickBot="1">
      <c r="A211" s="36">
        <f t="shared" si="20"/>
        <v>2024</v>
      </c>
      <c r="B211" s="30" t="s">
        <v>13</v>
      </c>
      <c r="C211" s="31">
        <v>45657</v>
      </c>
      <c r="D211" s="32"/>
      <c r="E211" s="33">
        <f>IF(C211&lt;$B$3,0,IF(C211&gt;$B$4,($B$4-$B$3),(C211-$B$3)))-SUM($E$8:E210)</f>
        <v>0</v>
      </c>
      <c r="F211" s="34">
        <f>+ROUND(($B$2*D211*E211)/365,-3)</f>
        <v>0</v>
      </c>
      <c r="H211" s="20"/>
    </row>
  </sheetData>
  <sheetProtection selectLockedCells="1"/>
  <autoFilter ref="A7:F188"/>
  <mergeCells count="5">
    <mergeCell ref="D2:E2"/>
    <mergeCell ref="D3:E3"/>
    <mergeCell ref="D4:E4"/>
    <mergeCell ref="A1:F1"/>
    <mergeCell ref="D5:F5"/>
  </mergeCells>
  <dataValidations count="1">
    <dataValidation type="custom" allowBlank="1" showInputMessage="1" showErrorMessage="1" errorTitle="Entrada no válida." error="Digite únicamente datos númericos en éste campo." sqref="B2 D8:D122 D124:D134 D136:D146 D148:D158 D171:D175 D160:D163 D195:D199 D183:D187 D207:D211">
      <formula1>ISNUMBER(B2)</formula1>
    </dataValidation>
  </dataValidations>
  <printOptions/>
  <pageMargins left="0.75" right="0.75" top="1" bottom="1" header="0" footer="0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Accounter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 Sanchez</dc:creator>
  <cp:keywords/>
  <dc:description/>
  <cp:lastModifiedBy>Shelesthe Moreno Prieto</cp:lastModifiedBy>
  <dcterms:created xsi:type="dcterms:W3CDTF">2007-11-30T13:14:00Z</dcterms:created>
  <dcterms:modified xsi:type="dcterms:W3CDTF">2024-03-17T21:41:12Z</dcterms:modified>
  <cp:category/>
  <cp:version/>
  <cp:contentType/>
  <cp:contentStatus/>
</cp:coreProperties>
</file>